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ხელშეკრულებები 2018" sheetId="3" r:id="rId1"/>
  </sheets>
  <definedNames>
    <definedName name="_xlnm._FilterDatabase" localSheetId="0" hidden="1">'ხელშეკრულებები 2018'!$A$3:$IP$38</definedName>
  </definedNames>
  <calcPr calcId="152511" concurrentCalc="0"/>
</workbook>
</file>

<file path=xl/calcChain.xml><?xml version="1.0" encoding="utf-8"?>
<calcChain xmlns="http://schemas.openxmlformats.org/spreadsheetml/2006/main">
  <c r="E19" i="3" l="1"/>
  <c r="E14" i="3"/>
  <c r="E13" i="3"/>
  <c r="E87" i="3"/>
  <c r="E113" i="3"/>
  <c r="E111" i="3"/>
  <c r="E25" i="3"/>
  <c r="E26" i="3"/>
  <c r="E23" i="3"/>
  <c r="E22" i="3"/>
  <c r="E978" i="3"/>
  <c r="E723" i="3"/>
  <c r="E931" i="3"/>
  <c r="E274" i="3"/>
  <c r="E49" i="3"/>
  <c r="E64" i="3"/>
  <c r="E92" i="3"/>
  <c r="E72" i="3"/>
  <c r="E78" i="3"/>
  <c r="E75" i="3"/>
  <c r="E56" i="3"/>
  <c r="E43" i="3"/>
  <c r="E61" i="3"/>
  <c r="E106" i="3"/>
  <c r="E83" i="3"/>
  <c r="E15" i="3"/>
  <c r="E11" i="3"/>
  <c r="E9" i="3"/>
  <c r="E248" i="3"/>
  <c r="E392" i="3"/>
  <c r="E534" i="3"/>
  <c r="E339" i="3"/>
  <c r="E159" i="3"/>
  <c r="E154" i="3"/>
  <c r="E17" i="3"/>
  <c r="E38" i="3"/>
  <c r="E52" i="3"/>
  <c r="E164" i="3"/>
  <c r="E242" i="3"/>
  <c r="E398" i="3"/>
  <c r="E51" i="3"/>
  <c r="E953" i="3"/>
  <c r="E954" i="3"/>
  <c r="E957" i="3"/>
  <c r="E653" i="3"/>
  <c r="E533" i="3"/>
  <c r="E421" i="3"/>
  <c r="E28" i="3"/>
  <c r="E44" i="3"/>
  <c r="E60" i="3"/>
  <c r="E179" i="3"/>
  <c r="E165" i="3"/>
  <c r="E127" i="3"/>
  <c r="E16" i="3"/>
  <c r="E223" i="3"/>
  <c r="E391" i="3"/>
  <c r="E348" i="3"/>
  <c r="E32" i="3"/>
  <c r="E47" i="3"/>
  <c r="E18" i="3"/>
  <c r="E30" i="3"/>
  <c r="E114" i="3"/>
  <c r="E149" i="3"/>
  <c r="E535" i="3"/>
  <c r="E649" i="3"/>
  <c r="E37" i="3"/>
  <c r="E79" i="3"/>
  <c r="E93" i="3"/>
  <c r="E668" i="3"/>
  <c r="E439" i="3"/>
  <c r="E771" i="3"/>
  <c r="E108" i="3"/>
  <c r="E440" i="3"/>
  <c r="E31" i="3"/>
  <c r="E98" i="3"/>
  <c r="E289" i="3"/>
  <c r="E652" i="3"/>
  <c r="E650" i="3"/>
  <c r="E70" i="3"/>
  <c r="E96" i="3"/>
  <c r="E77" i="3"/>
  <c r="E787" i="3"/>
  <c r="E57" i="3"/>
  <c r="E227" i="3"/>
  <c r="E166" i="3"/>
  <c r="E770" i="3"/>
  <c r="E140" i="3"/>
  <c r="E63" i="3"/>
  <c r="E266" i="3"/>
  <c r="E926" i="3"/>
  <c r="E236" i="3"/>
  <c r="E143" i="3"/>
  <c r="E10" i="3"/>
  <c r="E12" i="3"/>
  <c r="E515" i="3"/>
  <c r="E84" i="3"/>
  <c r="E20" i="3"/>
  <c r="E637" i="3"/>
  <c r="E74" i="3"/>
  <c r="E665" i="3"/>
  <c r="E76" i="3"/>
  <c r="E483" i="3"/>
  <c r="E54" i="3"/>
  <c r="E85" i="3"/>
  <c r="E95" i="3"/>
  <c r="E151" i="3"/>
  <c r="E50" i="3"/>
  <c r="E33" i="3"/>
  <c r="E73" i="3"/>
  <c r="E59" i="3"/>
  <c r="E514" i="3"/>
  <c r="E48" i="3"/>
  <c r="E272" i="3"/>
  <c r="E254" i="3"/>
  <c r="E247" i="3"/>
  <c r="E5" i="3"/>
  <c r="E211" i="3"/>
  <c r="E58" i="3"/>
  <c r="E462" i="3"/>
  <c r="E288" i="3"/>
  <c r="E107" i="3"/>
  <c r="E326" i="3"/>
  <c r="E112" i="3"/>
  <c r="E629" i="3"/>
  <c r="E65" i="3"/>
  <c r="E55" i="3"/>
  <c r="E24" i="3"/>
  <c r="E21" i="3"/>
  <c r="E29" i="3"/>
  <c r="E71" i="3"/>
  <c r="E492" i="3"/>
  <c r="E45" i="3"/>
  <c r="E464" i="3"/>
  <c r="E352" i="3"/>
  <c r="E105" i="3"/>
  <c r="E384" i="3"/>
  <c r="E279" i="3"/>
  <c r="E82" i="3"/>
  <c r="E88" i="3"/>
  <c r="E281" i="3"/>
  <c r="E121" i="3"/>
  <c r="E315" i="3"/>
  <c r="E118" i="3"/>
  <c r="E300" i="3"/>
  <c r="E67" i="3"/>
  <c r="E198" i="3"/>
  <c r="F4" i="3"/>
  <c r="E115" i="3"/>
  <c r="E89" i="3"/>
  <c r="E69" i="3"/>
  <c r="E35" i="3"/>
  <c r="E4" i="3"/>
  <c r="F8" i="3"/>
  <c r="E41" i="3"/>
  <c r="F3" i="3"/>
</calcChain>
</file>

<file path=xl/comments1.xml><?xml version="1.0" encoding="utf-8"?>
<comments xmlns="http://schemas.openxmlformats.org/spreadsheetml/2006/main">
  <authors>
    <author>Author</author>
  </authors>
  <commentList>
    <comment ref="F2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3.2</t>
        </r>
      </text>
    </comment>
    <comment ref="F25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აღებულია 2.5</t>
        </r>
      </text>
    </comment>
  </commentList>
</comments>
</file>

<file path=xl/sharedStrings.xml><?xml version="1.0" encoding="utf-8"?>
<sst xmlns="http://schemas.openxmlformats.org/spreadsheetml/2006/main" count="7554" uniqueCount="2497">
  <si>
    <t>შენიშვნა</t>
  </si>
  <si>
    <t>#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</si>
  <si>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</si>
  <si>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ქსოვილის ნივთები</t>
  </si>
  <si>
    <t>სასტუმროს მომსახურება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</si>
  <si>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</si>
  <si>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საქართველოს კანონი სახელმწიფო შესყიდვების შესახებ, მე-3 მუხლის 1  პუნქტის "ს1" ქვეპუნქტი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</si>
  <si>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</si>
  <si>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</si>
  <si>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</si>
  <si>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</si>
  <si>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</si>
  <si>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</si>
  <si>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CMR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</si>
  <si>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</si>
  <si>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</si>
  <si>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</si>
  <si>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დაცვის მომსახურება</t>
  </si>
  <si>
    <t>ქაღალდის შესყიდვა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</si>
  <si>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2018  წელს გაფორმებული სახელმწიფო შესყიდვების ხელშეკრულებათა რეესტრი</t>
    </r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</si>
  <si>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13 დეკემბრის №3337 განკარგულების შესაბამისად (SMP170002891 ))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</si>
  <si>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2017 წლის 11 დეკემბრის №3303 განკარგულების შესაბამისად (SMP170002839  ))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</si>
  <si>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</si>
  <si>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სსიპ დაცვის პოლიციის დეპარტამენტი</t>
  </si>
  <si>
    <t>26.12.2017</t>
  </si>
  <si>
    <t>31.01.2019</t>
  </si>
  <si>
    <t>79700000</t>
  </si>
  <si>
    <t>სსიპ სახელისუფლებლო სპეციალური კავშირგაბმულობის სააგენტო"</t>
  </si>
  <si>
    <t>სპეცკავშირების მომსახურება</t>
  </si>
  <si>
    <t>64200000</t>
  </si>
  <si>
    <t>სსიპ საჯარო რეესტრის ეროვნული სააგენტო</t>
  </si>
  <si>
    <t>დოკუმენტთბრუნვის ელეტროული პროგრამის მომსახურების შესყიდვა</t>
  </si>
  <si>
    <t>72200000</t>
  </si>
  <si>
    <t>შპს "არამექს ჯორჯია"</t>
  </si>
  <si>
    <t>საპრომოციო მასალის გადაზიდვის მომსახურება</t>
  </si>
  <si>
    <t>27.12.2017</t>
  </si>
  <si>
    <t>SPA170015799</t>
  </si>
  <si>
    <t>CMR170220527</t>
  </si>
  <si>
    <t>29.12.2017</t>
  </si>
  <si>
    <t>შპს "რომპეტროლ საქართველო"</t>
  </si>
  <si>
    <t>დიზელის შესყიდვა</t>
  </si>
  <si>
    <t xml:space="preserve">პრემიუმის შესყიდვა </t>
  </si>
  <si>
    <t>შპს "მაგთიკომი"</t>
  </si>
  <si>
    <t>ინტერნეტ მომსახურება</t>
  </si>
  <si>
    <t>შპს "შერიფი"</t>
  </si>
  <si>
    <t>ჯიხურის დაცვა</t>
  </si>
  <si>
    <t>შპს "ალი გრუპი"</t>
  </si>
  <si>
    <t>ჯიხურის დასუფთავება</t>
  </si>
  <si>
    <t>სს "გლობალ ერთი"</t>
  </si>
  <si>
    <t>ინტერნეტ ტელეფონი</t>
  </si>
  <si>
    <t xml:space="preserve">შპს "ჯეონეთი" </t>
  </si>
  <si>
    <t>ინტერნეტ ტელეფონი ოფისი</t>
  </si>
  <si>
    <t>სს "სილქნეტი"</t>
  </si>
  <si>
    <t>ინტერნეტ მომსახურება - ბაკურიანის საინფორმაციო ცენტრში</t>
  </si>
  <si>
    <t>სსიპ დაცვის პოლიციის დეპარტამენტი"</t>
  </si>
  <si>
    <t>დაბა ბაკურიანის საინფორმაციო ცენტრის დაცვის ომსახურება</t>
  </si>
  <si>
    <t>31.12.2018</t>
  </si>
  <si>
    <t>CMR170220824</t>
  </si>
  <si>
    <t>CMR170220832</t>
  </si>
  <si>
    <t>საკაბელო ტელევიზიით მომსახურება</t>
  </si>
  <si>
    <t>შპს "ტავ ურბან საქართველო"</t>
  </si>
  <si>
    <t>ავტოსადგომების მომსახურება</t>
  </si>
  <si>
    <t>შპს ,,თევა"</t>
  </si>
  <si>
    <t>ლიფტის ტექნიკური მომსახურება</t>
  </si>
  <si>
    <t>შპს "სუფთა წყალი"</t>
  </si>
  <si>
    <t>სასმელი წყლის შესყიდვა</t>
  </si>
  <si>
    <t>CMR180001882</t>
  </si>
  <si>
    <t>CMR180001827</t>
  </si>
  <si>
    <t>CMR180001256</t>
  </si>
  <si>
    <t>CMR180000152</t>
  </si>
  <si>
    <t>04.01.2018</t>
  </si>
  <si>
    <t>სსიპ "საქართველოს ეროვნული მუზეუმი"</t>
  </si>
  <si>
    <t>სამუზეუმო მომსახურება</t>
  </si>
  <si>
    <t>08.01.2018</t>
  </si>
  <si>
    <t>შპს "წინანდალი"</t>
  </si>
  <si>
    <t>სსიპ "საქართველოს კულტურული მემკვიდრეობის დაცვის ეროვნული სააგენტო"</t>
  </si>
  <si>
    <t>ააიპ "ახალციხის ციხე"</t>
  </si>
  <si>
    <t>სსიპ ი.ბ. სტრალინის სახელმწიფო მუზეუმი</t>
  </si>
  <si>
    <t>სსიპ დაცული ტერიტორიების სააგენტო</t>
  </si>
  <si>
    <t>სსიპ "დადიანების სასახლეთა ისტორიულ-არქტიტექტურული მუზეუმი"</t>
  </si>
  <si>
    <t>CMR180003849</t>
  </si>
  <si>
    <t>CMR180003690</t>
  </si>
  <si>
    <t>CMR180003707</t>
  </si>
  <si>
    <t>CMR180003718</t>
  </si>
  <si>
    <t>CMR180003730</t>
  </si>
  <si>
    <t>CMR180003744</t>
  </si>
  <si>
    <t>CMR180003752</t>
  </si>
  <si>
    <t>CMR180003756</t>
  </si>
  <si>
    <t>CMR180003781</t>
  </si>
  <si>
    <t>CMR180003678</t>
  </si>
  <si>
    <t>სს "თიბისი დაზღვევა"</t>
  </si>
  <si>
    <t>ავტომობილების დაზღვევა</t>
  </si>
  <si>
    <t>შპს "მაქრო ტურიზმ"</t>
  </si>
  <si>
    <t>კვების მიწოდების მომსახურება</t>
  </si>
  <si>
    <t>სსიპ საქართველოს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</si>
  <si>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</si>
  <si>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CMR180005206</t>
  </si>
  <si>
    <t>შპს "ტყუპების ძველი მარანი"</t>
  </si>
  <si>
    <t xml:space="preserve">ააიპ "ბათუმის ბოტანიკური ბაღი" </t>
  </si>
  <si>
    <t>შპს "მეღვინეობა ხარება"</t>
  </si>
  <si>
    <t>09.01.2018</t>
  </si>
  <si>
    <t>CMR180006293</t>
  </si>
  <si>
    <t>CMR180006885</t>
  </si>
  <si>
    <t>CMR180006892</t>
  </si>
  <si>
    <t>CMR180006575</t>
  </si>
  <si>
    <t>CMR180006566</t>
  </si>
  <si>
    <t>CMR180006555</t>
  </si>
  <si>
    <t>12.01.2018</t>
  </si>
  <si>
    <t>სარესტორნო მომსახურება</t>
  </si>
  <si>
    <t>შპს "ინტერჯორჯია"</t>
  </si>
  <si>
    <t>ტრანსპორტის მომსახურება</t>
  </si>
  <si>
    <t>CMR180007421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</si>
  <si>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11 იანვრის  #31 განკარგულების საფუძველზე (SMP170003261 )</t>
  </si>
  <si>
    <t>CMR180007941</t>
  </si>
  <si>
    <t>შპს "SIA baltic exposervice"</t>
  </si>
  <si>
    <t>სტენდის მშენებლობა ფინეთის გამოფენაზე</t>
  </si>
  <si>
    <t>შპს "acciones de publicidad y montajes azierta, S.L"</t>
  </si>
  <si>
    <t>სტენდის მშენებლობა მადრიდის გამოფენაზე</t>
  </si>
  <si>
    <t>შპს "კარგო ლოჯისთიქს გრუპ ჯორჯია"</t>
  </si>
  <si>
    <t>სატვირთო მანქანის დაქირავება მძღოლთან ერთად</t>
  </si>
  <si>
    <t>შპს "სითი ლოფტი"</t>
  </si>
  <si>
    <t>15.01.2018</t>
  </si>
  <si>
    <t>შპს "სასტუმრო ყაზბეგი"</t>
  </si>
  <si>
    <t>შპს "პარკ ჰოტელი"</t>
  </si>
  <si>
    <t>შპს "შანო კაპიტალი"</t>
  </si>
  <si>
    <t>შპს "აჭარა+"</t>
  </si>
  <si>
    <t>შპს "გუდაური სქი რესორტ"</t>
  </si>
  <si>
    <t>შპს "ევროკომ ონვესტმენტ ჯორჯია"</t>
  </si>
  <si>
    <t>სს "სასტუმროებისა და რესტორნების მენეჯმენტ ჯგუფი - ემ/გრუპი"</t>
  </si>
  <si>
    <t>შპს "41 გრადუსი"</t>
  </si>
  <si>
    <t>შპს "აი სი არ ფუუდ ენდ ბევერეჯ"</t>
  </si>
  <si>
    <t>შპს "ქართული ოჯახი"</t>
  </si>
  <si>
    <t>შპს "ლოპოტა"</t>
  </si>
  <si>
    <t>შპს "სასადილო+"</t>
  </si>
  <si>
    <t>შპს "კახური ტრადიციული მეღვინეობა"</t>
  </si>
  <si>
    <t>შპს "ქართული რესტორანი"</t>
  </si>
  <si>
    <t>შპს "კუილინარიუმი"</t>
  </si>
  <si>
    <t>შპს "რესტორანი ძველი მეტეხი"</t>
  </si>
  <si>
    <t>შპს "კ &amp; მ რესტორნები k &amp; m restaurants"</t>
  </si>
  <si>
    <t>შპს "შავი ლომი"</t>
  </si>
  <si>
    <t>შპს "იუ-ჯი-თი"</t>
  </si>
  <si>
    <t>კარტრიჯების შესყიდვა</t>
  </si>
  <si>
    <t>CON170000039</t>
  </si>
  <si>
    <t>CMR180009797</t>
  </si>
  <si>
    <t>CMR180009478</t>
  </si>
  <si>
    <t>CMR180009449</t>
  </si>
  <si>
    <t>CMR180010981</t>
  </si>
  <si>
    <t>CMR180011004</t>
  </si>
  <si>
    <t>16.01.2018</t>
  </si>
  <si>
    <t>შპს "ბინა37"</t>
  </si>
  <si>
    <t>შპს "წოდორეთის მარანი"</t>
  </si>
  <si>
    <t>შპს "აზარფეშა"</t>
  </si>
  <si>
    <t>ი.მ. მედეა დიასამიძე</t>
  </si>
  <si>
    <t>შპს "გურმე"</t>
  </si>
  <si>
    <t>შპს "არგო მენეჯმენტი"</t>
  </si>
  <si>
    <t>შპს "ქუთაისი ჰოტელ სერვის"</t>
  </si>
  <si>
    <t>შპს "MARINA COLISEUM"</t>
  </si>
  <si>
    <t>CMR180011231</t>
  </si>
  <si>
    <t>CMR180011366</t>
  </si>
  <si>
    <t>CMR180011392</t>
  </si>
  <si>
    <t>CMR180011411</t>
  </si>
  <si>
    <t>CMR180011431</t>
  </si>
  <si>
    <t>CMR180011439</t>
  </si>
  <si>
    <t>17.01.2018</t>
  </si>
  <si>
    <t>შპს "schuchman invest"</t>
  </si>
  <si>
    <t>ი.მ. ცისმარი ჩეკურაშვილი</t>
  </si>
  <si>
    <t>შპს "საგა ფუდი"</t>
  </si>
  <si>
    <t>შპს "აჭარული ღვინის სახლი"</t>
  </si>
  <si>
    <t>CMR180014252</t>
  </si>
  <si>
    <t>CMR180014090</t>
  </si>
  <si>
    <t>CMR180014098</t>
  </si>
  <si>
    <t>CMR180014220</t>
  </si>
  <si>
    <t>CMR180014495</t>
  </si>
  <si>
    <t>CMR180014501</t>
  </si>
  <si>
    <t>CMR180014510</t>
  </si>
  <si>
    <t>18.01.2018</t>
  </si>
  <si>
    <t>შპს "წყალტუბო პლაზა"</t>
  </si>
  <si>
    <t>ი.მ. ირაკლი ჩაფიჩაძე</t>
  </si>
  <si>
    <t>CMR180015028</t>
  </si>
  <si>
    <t>CMR180015047</t>
  </si>
  <si>
    <t>CMR180015056</t>
  </si>
  <si>
    <t>CMR180015268</t>
  </si>
  <si>
    <t>CMR180015304</t>
  </si>
  <si>
    <t>CMR180015341</t>
  </si>
  <si>
    <t>CMR180015357</t>
  </si>
  <si>
    <t>CMR180019696</t>
  </si>
  <si>
    <t>შპს "ფოლკ გარდენ ფაინ ენდ ფუდ კატერინგი"</t>
  </si>
  <si>
    <t>შპს "დიარონი"</t>
  </si>
  <si>
    <t>შპს "ბაქარი"</t>
  </si>
  <si>
    <t>შპს "ბაბანეურის მარანი"</t>
  </si>
  <si>
    <t>22.01.2018</t>
  </si>
  <si>
    <t>სს "საქართველოს ბანკი"</t>
  </si>
  <si>
    <t>საბანკო მომსახურებები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</si>
  <si>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</si>
  <si>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</si>
  <si>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შპს "იბერია ავტო ლენდი"</t>
  </si>
  <si>
    <t>სპეციალიზირებული კლასის ავტომობილის  (პიკაპი)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</si>
  <si>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E.S. Benett expo LTD</t>
  </si>
  <si>
    <t>შპს "Cordova"</t>
  </si>
  <si>
    <t>სტენდის მშენებლობა ბერლინის გამოფენაზე</t>
  </si>
  <si>
    <t>სტენდის მშენებლობა თელავივის გამოფენაზე</t>
  </si>
  <si>
    <t>Astral exhibition stands proje tasarim LTD. STI</t>
  </si>
  <si>
    <t>სტენდის მშენებლობა სტამბულის გამოფენაზე</t>
  </si>
  <si>
    <t>შპს "ჯი-ემ-თი მთაწმინდა"</t>
  </si>
  <si>
    <t>CMR180021319</t>
  </si>
  <si>
    <t>შპს "ვალოდიას კოტეჯი"</t>
  </si>
  <si>
    <t>CMR180021536</t>
  </si>
  <si>
    <t>CMR180022835</t>
  </si>
  <si>
    <t>CMR180022310</t>
  </si>
  <si>
    <t>CMR180021767</t>
  </si>
  <si>
    <t>23.01.2018</t>
  </si>
  <si>
    <t>შპს "ვიპ თრეველ ჯორჯია"</t>
  </si>
  <si>
    <t>24.01.2018</t>
  </si>
  <si>
    <t>შპს "ქეთო და კოტე"</t>
  </si>
  <si>
    <t>CMR180024304</t>
  </si>
  <si>
    <t>CMR180024308</t>
  </si>
  <si>
    <t>შპს "ლეპტოპ ცენტრი"</t>
  </si>
  <si>
    <t>ადმინისტრაციის ბალანსზე რიცხული კომპიუტერების შეკეთება</t>
  </si>
  <si>
    <t>შპს "გრინ ინვესტ"</t>
  </si>
  <si>
    <t>შპს "ბულაჩაური 2017"</t>
  </si>
  <si>
    <t>CMR180024409</t>
  </si>
  <si>
    <t>CMR180025048</t>
  </si>
  <si>
    <t>CMR180025784</t>
  </si>
  <si>
    <t xml:space="preserve"> CMR180025721</t>
  </si>
  <si>
    <t>CMR180025838</t>
  </si>
  <si>
    <t>CMR180025854</t>
  </si>
  <si>
    <t>CMR180019719</t>
  </si>
  <si>
    <t>CMR180025887</t>
  </si>
  <si>
    <t>CMR180025894</t>
  </si>
  <si>
    <t>CMR180025976</t>
  </si>
  <si>
    <t>CMR180026017</t>
  </si>
  <si>
    <t>CMR180026020</t>
  </si>
  <si>
    <t>26.01.2018</t>
  </si>
  <si>
    <t>ი.მ. თენგიზ თაბუნიძე</t>
  </si>
  <si>
    <t>გიდის მომსახურება</t>
  </si>
  <si>
    <t>შპს "შატრე"</t>
  </si>
  <si>
    <t>სს "საქართველოს სასტუმროები და სპა"</t>
  </si>
  <si>
    <t>ი.მ. თამაზი სულხანიშვილი</t>
  </si>
  <si>
    <t>შპს "შემოიხედე მარჯანიშვილზე</t>
  </si>
  <si>
    <t>შპს "ბარაქა 1994"</t>
  </si>
  <si>
    <t>CMR180027180</t>
  </si>
  <si>
    <t>CMR180027635</t>
  </si>
  <si>
    <t>CMR180028110</t>
  </si>
  <si>
    <t>CMR180028343</t>
  </si>
  <si>
    <t>CMR180028398</t>
  </si>
  <si>
    <t>CMR180028528</t>
  </si>
  <si>
    <t>CMR180028543</t>
  </si>
  <si>
    <t>CMR180032433</t>
  </si>
  <si>
    <t>ფ.პ. დავით სუჯაშვილი</t>
  </si>
  <si>
    <t>შპს "ოტო მოტორსი"</t>
  </si>
  <si>
    <t>ზეთის შესყიდვა</t>
  </si>
  <si>
    <t>ჰაერის ფილტრი</t>
  </si>
  <si>
    <t>ზეთის ფილტრის შესყიდვა</t>
  </si>
  <si>
    <t>CMR180037994</t>
  </si>
  <si>
    <t>CMR180039406</t>
  </si>
  <si>
    <t>CMR180039628</t>
  </si>
  <si>
    <t>CMR180039445</t>
  </si>
  <si>
    <t>CMR180030510</t>
  </si>
  <si>
    <t>შპს "კოლხური სახლი"</t>
  </si>
  <si>
    <t>შპს "ვი და ჯი გრუპი"</t>
  </si>
  <si>
    <t>ხელსახოცები და ტუალეტის ქაღალდების შესყიდვა</t>
  </si>
  <si>
    <t>29.01.2018</t>
  </si>
  <si>
    <t>შპს "SIA Baltic Exposervice"</t>
  </si>
  <si>
    <t>სტენდის მშენებლობა ტალინის გამოფენაზე</t>
  </si>
  <si>
    <t>შპს "ვალოდიას დუქანი"</t>
  </si>
  <si>
    <t>30.01.2018</t>
  </si>
  <si>
    <t>ფ.პ. მარიკა ბოგვერაძე</t>
  </si>
  <si>
    <t>შპს "სითი აუტო"</t>
  </si>
  <si>
    <t>შპს "ჰბ გუდაური"</t>
  </si>
  <si>
    <t>CMR180021691</t>
  </si>
  <si>
    <t>CMR180024264</t>
  </si>
  <si>
    <t>CMR180043431</t>
  </si>
  <si>
    <t>CMR180042733</t>
  </si>
  <si>
    <t>CMR180043439</t>
  </si>
  <si>
    <t>01.02.2018</t>
  </si>
  <si>
    <t>შპს "ბენე ჯგუფი"</t>
  </si>
  <si>
    <t>ფ.პ. ელენე რაქვიაშვილი</t>
  </si>
  <si>
    <t>ფ.პ. დიმიტრი ლოთიშვილი</t>
  </si>
  <si>
    <t>ფ.პ. ვასო ბურდული</t>
  </si>
  <si>
    <t>საკანალიზაციო მილის შეკეთება</t>
  </si>
  <si>
    <t>შპს "ავიაქსელი"</t>
  </si>
  <si>
    <t>საჰაერო მომსახურება</t>
  </si>
  <si>
    <t>ფაქტობრივად გადახდილი</t>
  </si>
  <si>
    <t>ფიჭური კავშირგაბმულობის მომსახურება</t>
  </si>
  <si>
    <t>29.03.2017</t>
  </si>
  <si>
    <t>01.03.2018</t>
  </si>
  <si>
    <t>CMR170079662</t>
  </si>
  <si>
    <t>საწვავი - დიზელი</t>
  </si>
  <si>
    <t>4`436.15</t>
  </si>
  <si>
    <t>CMR180044438</t>
  </si>
  <si>
    <t>CMR180044220</t>
  </si>
  <si>
    <t>CMR180044429</t>
  </si>
  <si>
    <t>CMR180044436</t>
  </si>
  <si>
    <t>CMR180046165</t>
  </si>
  <si>
    <t>CMR180045026</t>
  </si>
  <si>
    <t xml:space="preserve">1`760.00 </t>
  </si>
  <si>
    <t xml:space="preserve">48`409.94 </t>
  </si>
  <si>
    <t>18`620.40</t>
  </si>
  <si>
    <t>CMR180021753</t>
  </si>
  <si>
    <t xml:space="preserve">1`970.00 </t>
  </si>
  <si>
    <t xml:space="preserve">1`170.00 </t>
  </si>
  <si>
    <t>CMR180044417</t>
  </si>
  <si>
    <t xml:space="preserve">2`750.00 </t>
  </si>
  <si>
    <t xml:space="preserve">1`960.00 </t>
  </si>
  <si>
    <t>CMR180044223</t>
  </si>
  <si>
    <t>CMR180046185</t>
  </si>
  <si>
    <t>CMR180047816</t>
  </si>
  <si>
    <t xml:space="preserve">1`100.00 </t>
  </si>
  <si>
    <t xml:space="preserve">15`002.33 </t>
  </si>
  <si>
    <t>CMR180045815</t>
  </si>
  <si>
    <t>საწვავი - პრემიუმი</t>
  </si>
  <si>
    <t>03.01.2017</t>
  </si>
  <si>
    <t>31.01.2018</t>
  </si>
  <si>
    <t>CMR170003441</t>
  </si>
  <si>
    <t>CMR170003443</t>
  </si>
  <si>
    <t>2`756.10</t>
  </si>
  <si>
    <t>შპს "ჯეოჰოპტნიუსი"</t>
  </si>
  <si>
    <t>საინფორმაციო სააგენტოს მომსახურება</t>
  </si>
  <si>
    <t>შპს "ჰოტელს მენეჯმენტ გრუპ - HMG"</t>
  </si>
  <si>
    <t>ი.მ. რობიზონ ქავთარაძე</t>
  </si>
  <si>
    <t>შპს "ლერმონტი"</t>
  </si>
  <si>
    <t>შპს "ესთიაი ჯორჯია"</t>
  </si>
  <si>
    <t>შპს "ღვინის კომპანია შუმი"</t>
  </si>
  <si>
    <t>შპს "ა.ვ.ბ."</t>
  </si>
  <si>
    <t>შპს "როიალ ბატონი"</t>
  </si>
  <si>
    <t>შპს "ლეილა"</t>
  </si>
  <si>
    <t>ფ.პ. ამირან ჩიღოშვილი</t>
  </si>
  <si>
    <t>შპს "printer.ge"</t>
  </si>
  <si>
    <t>სავიზიტო ბარათების შესყიდვა</t>
  </si>
  <si>
    <t>შპს "პალატი"</t>
  </si>
  <si>
    <t>სს "შატო მუხრანი"</t>
  </si>
  <si>
    <t>შპს "ხოხბის ცრემლები"</t>
  </si>
  <si>
    <t>შპს "სამება"</t>
  </si>
  <si>
    <t>შპს "ტრაფიკ თრაველი"</t>
  </si>
  <si>
    <t>სს "ნინო"</t>
  </si>
  <si>
    <t>შპს 'იბერ ინფო"</t>
  </si>
  <si>
    <t>ბუღალტრული პროგრამის შესყიდვა</t>
  </si>
  <si>
    <t>სსიპ საქართველოს  საკანონმდებლო მაცნე</t>
  </si>
  <si>
    <t>ნორმატიული აქტებით სარგებლობის შესყიდვა</t>
  </si>
  <si>
    <t>შპს "Citrus"</t>
  </si>
  <si>
    <t>შპს "Mice and more LLC"</t>
  </si>
  <si>
    <t>სარეკლამო კამპანია</t>
  </si>
  <si>
    <t>შპს "ახალი ამბები"</t>
  </si>
  <si>
    <t>სარეკლამო კამპანია ipn.ge</t>
  </si>
  <si>
    <t>შპს "პირველი"</t>
  </si>
  <si>
    <t>სარეკლამო კამპანია pia.ge</t>
  </si>
  <si>
    <t>შპს "თავისუფალი გაზეთი"</t>
  </si>
  <si>
    <t>სარეკლამო კამპანია ipress.ge</t>
  </si>
  <si>
    <t>შპს "ვანილა ივენთი"</t>
  </si>
  <si>
    <t>ღონისძიების ორგანიზება</t>
  </si>
  <si>
    <t>შპს "ალტა"</t>
  </si>
  <si>
    <t>პრინტერის შეკეთება</t>
  </si>
  <si>
    <t xml:space="preserve">ფ.პ. რუსუდან ყიფიანი </t>
  </si>
  <si>
    <t>დიზაინერის მომსახურება</t>
  </si>
  <si>
    <t>შპს "ოლდ სეტი"</t>
  </si>
  <si>
    <t>ი.მ. ქრისდინე ნაკანი</t>
  </si>
  <si>
    <t>შპს "ვი დი ჯი გრუპი"</t>
  </si>
  <si>
    <t>ნაგვის პარკები</t>
  </si>
  <si>
    <t>საწმენდი საპრიალებელი პროდუქცია</t>
  </si>
  <si>
    <t>რეზინის ხელთათმანები</t>
  </si>
  <si>
    <t>ფ.პ. ანა მაჩაიძე</t>
  </si>
  <si>
    <t>დიზაინერული მომსახურება</t>
  </si>
  <si>
    <t>შპს "კავკასუს ონლაინი"</t>
  </si>
  <si>
    <t>დომეინის შესყიდვა</t>
  </si>
  <si>
    <t>შპს "GEOSM"</t>
  </si>
  <si>
    <t xml:space="preserve">საკანცელარიო საქონლის შესყიდვა </t>
  </si>
  <si>
    <t>შპს "ფავორიტი სტილი"</t>
  </si>
  <si>
    <t>2017 წლის ანგარიშის სახელმძღვანელოს შესყიდვა</t>
  </si>
  <si>
    <t>ფ.პ. ალექსანდრე პაიკიძე</t>
  </si>
  <si>
    <t>ღვინო და კულინარია - სატრენინგო მომსახურება</t>
  </si>
  <si>
    <t>02.02.2018</t>
  </si>
  <si>
    <t>CMR180050168</t>
  </si>
  <si>
    <t>CMR180048853</t>
  </si>
  <si>
    <t>CMR180048770</t>
  </si>
  <si>
    <t>CMR180048746</t>
  </si>
  <si>
    <t>CMR180051085</t>
  </si>
  <si>
    <t>CMR180050914</t>
  </si>
  <si>
    <t>CMR180050776</t>
  </si>
  <si>
    <t>CMR180046370</t>
  </si>
  <si>
    <t>CMR180050911</t>
  </si>
  <si>
    <t>CMR180046905</t>
  </si>
  <si>
    <t>CMR180051147</t>
  </si>
  <si>
    <t>CMR180051133</t>
  </si>
  <si>
    <t>CMR180051146</t>
  </si>
  <si>
    <t>CMR180049918</t>
  </si>
  <si>
    <t>CMR180051142</t>
  </si>
  <si>
    <t>CMR180050931</t>
  </si>
  <si>
    <t>05.02.2018</t>
  </si>
  <si>
    <t>SPA180000156</t>
  </si>
  <si>
    <t>CMR180050128</t>
  </si>
  <si>
    <t>06.02.2018</t>
  </si>
  <si>
    <t>CMR180051859</t>
  </si>
  <si>
    <t>CMR180051866</t>
  </si>
  <si>
    <t>CMR180050115</t>
  </si>
  <si>
    <t>CMR180052817</t>
  </si>
  <si>
    <t>CMR180052723</t>
  </si>
  <si>
    <t>CMR180052704</t>
  </si>
  <si>
    <t>07.02.2018</t>
  </si>
  <si>
    <t>CMR180049457</t>
  </si>
  <si>
    <t>07.03.2019</t>
  </si>
  <si>
    <t>CMR180049472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</si>
  <si>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 თებერვლის  #260 განკარგულების საფუძველზე (SMP180000252)</t>
  </si>
  <si>
    <t>CMR180048709</t>
  </si>
  <si>
    <t>CMR180051540</t>
  </si>
  <si>
    <t>CMR180051545</t>
  </si>
  <si>
    <t>CMR180051534</t>
  </si>
  <si>
    <t>08.02.2018</t>
  </si>
  <si>
    <t>CMR180051091</t>
  </si>
  <si>
    <t>09.02.2018</t>
  </si>
  <si>
    <t>CMR180052708</t>
  </si>
  <si>
    <t>CMR180051745</t>
  </si>
  <si>
    <t>CMR180051735</t>
  </si>
  <si>
    <t>CMR180051724</t>
  </si>
  <si>
    <t>CMR180051762</t>
  </si>
  <si>
    <t>CMR180053031</t>
  </si>
  <si>
    <t>CMR180053045</t>
  </si>
  <si>
    <t>CMR180053051</t>
  </si>
  <si>
    <t>CMR180053053</t>
  </si>
  <si>
    <t>31.03.2019</t>
  </si>
  <si>
    <t>12.02.2018</t>
  </si>
  <si>
    <t>SPA180000157</t>
  </si>
  <si>
    <t>CMR180052719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</si>
  <si>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</si>
  <si>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</si>
  <si>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</si>
  <si>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 xml:space="preserve">5`298.00 </t>
  </si>
  <si>
    <t>CMR180045027</t>
  </si>
  <si>
    <t>CMR180045683</t>
  </si>
  <si>
    <t>CMR180044419</t>
  </si>
  <si>
    <t>CMR180044424</t>
  </si>
  <si>
    <t>CMR180045693</t>
  </si>
  <si>
    <t>CMR180046149</t>
  </si>
  <si>
    <t>CMR180045716</t>
  </si>
  <si>
    <t>CMR180046212</t>
  </si>
  <si>
    <t>CMR180047462</t>
  </si>
  <si>
    <t>CMR180044625</t>
  </si>
  <si>
    <t>CMR180049994</t>
  </si>
  <si>
    <t>CMR180049293</t>
  </si>
  <si>
    <t>CMR180050106</t>
  </si>
  <si>
    <t>CMR180047957</t>
  </si>
  <si>
    <t>CMR180047936</t>
  </si>
  <si>
    <t>CMR180047990</t>
  </si>
  <si>
    <t>1`137.50</t>
  </si>
  <si>
    <t>18`078.60</t>
  </si>
  <si>
    <t>1`800.00</t>
  </si>
  <si>
    <t xml:space="preserve">2`304.00 </t>
  </si>
  <si>
    <t xml:space="preserve">2`825.00 </t>
  </si>
  <si>
    <t xml:space="preserve">1`550.00 </t>
  </si>
  <si>
    <t>1`382.00</t>
  </si>
  <si>
    <t>3`080.00</t>
  </si>
  <si>
    <t>2`525.00</t>
  </si>
  <si>
    <t xml:space="preserve">3`604.16 </t>
  </si>
  <si>
    <t xml:space="preserve">63`751.61 </t>
  </si>
  <si>
    <t>3`840.00</t>
  </si>
  <si>
    <t>CMR180052222</t>
  </si>
  <si>
    <t xml:space="preserve">12`190.00 </t>
  </si>
  <si>
    <t xml:space="preserve">3`076.59 </t>
  </si>
  <si>
    <t xml:space="preserve">2`000.00 </t>
  </si>
  <si>
    <t>3`400.00</t>
  </si>
  <si>
    <t>CMR180053895</t>
  </si>
  <si>
    <t>CMR180053813</t>
  </si>
  <si>
    <t>CMR180053863</t>
  </si>
  <si>
    <t xml:space="preserve">1`680.00 </t>
  </si>
  <si>
    <t>CMR180053821</t>
  </si>
  <si>
    <t>CMR180053957</t>
  </si>
  <si>
    <t>CMR180053877</t>
  </si>
  <si>
    <t>1`680.00</t>
  </si>
  <si>
    <t xml:space="preserve">5`755.00 </t>
  </si>
  <si>
    <t>1`751.20</t>
  </si>
  <si>
    <t>სს "გამოფენების ცენტრი"</t>
  </si>
  <si>
    <t>ი.მ. ლერი ნიგურიანი</t>
  </si>
  <si>
    <t>შპს "ქი მენეჯმენტ სოლუშენი"</t>
  </si>
  <si>
    <t>ჰიგიენა და სურსათის უსაფრთხოება - სატრენინგო მომსახურება</t>
  </si>
  <si>
    <t>შპს "ლერმონტ"</t>
  </si>
  <si>
    <t>შპს "სასტუმრო გუდაური ინნ"</t>
  </si>
  <si>
    <t>ი.მ. ელენა საფრონოვა-ბოლოთაშვილი</t>
  </si>
  <si>
    <t>ქართული ღვინის შესყიდვა ბერლინის გამოფენაზე</t>
  </si>
  <si>
    <t>შპს "teliani valley S.A."</t>
  </si>
  <si>
    <t>ქართული ღვინის შესყიდვა პოლონეთის გამოფენაზე</t>
  </si>
  <si>
    <t>შპს "kaus media services"</t>
  </si>
  <si>
    <t>ღონისძიების ორგანიზების მომსახურება ბერლინის გამოფენაზე</t>
  </si>
  <si>
    <t>შპს "ევროპის აკადემიური ცენტრი"</t>
  </si>
  <si>
    <t>სატრენინგო მომსახურება - გაყოდვები და მარკეტინგი</t>
  </si>
  <si>
    <t>ააიპ საქართველოს წითელი ჯვრის ასოციაცია</t>
  </si>
  <si>
    <t>პირველადი სამედიცინო დახმარების  ტრენინგი</t>
  </si>
  <si>
    <t>კომპიუტერის შეკეთება</t>
  </si>
  <si>
    <t>შპს "პორტო ფრანკო"</t>
  </si>
  <si>
    <t>შპს "ბულვარის კარიბჭე"</t>
  </si>
  <si>
    <t>შპს "ატმ-ანბანის კოშკის მენეჯმენტი"</t>
  </si>
  <si>
    <t>სს "საქართველოს რკინიგზა"</t>
  </si>
  <si>
    <t>ბილეთების შესყიდვა</t>
  </si>
  <si>
    <t>შპს "აიპლიუსი"</t>
  </si>
  <si>
    <t>მაქბუქ პროს შეკეთება</t>
  </si>
  <si>
    <t>სს  "ფრანს ავტო"</t>
  </si>
  <si>
    <t>ტექნიკური მომსახურება</t>
  </si>
  <si>
    <t>შპს "პროესკო"</t>
  </si>
  <si>
    <t>ნაჭრის ჩანთების შესყიდვა</t>
  </si>
  <si>
    <t>შპს "ნივადა გრუპი"</t>
  </si>
  <si>
    <t>შპს ,,ბითიელი"</t>
  </si>
  <si>
    <t>შპს "ბიმარკ გრუპი"</t>
  </si>
  <si>
    <t>სარესკლამო კამპანია</t>
  </si>
  <si>
    <t>შპს "ჯორჯია თუდეი"</t>
  </si>
  <si>
    <t>შპს "დადვანი ჯგუფი"</t>
  </si>
  <si>
    <t>ფ.პ. ზვიად ბეჭვაია</t>
  </si>
  <si>
    <t>შპს 'კარგო ლოჯისთიქს გრუპ ჯორჯია"</t>
  </si>
  <si>
    <t>გადაზიდვის მომსახურება</t>
  </si>
  <si>
    <t>შპს ,,ტრაფიკ თრეველი"</t>
  </si>
  <si>
    <t>სს ,,ნინო"</t>
  </si>
  <si>
    <t>შპს ,,ავიაქსელი"</t>
  </si>
  <si>
    <t>LLC "Euronews"</t>
  </si>
  <si>
    <t>ფ.პ დავით სუჯაშვილი</t>
  </si>
  <si>
    <t>შპს ,,ვიპ თრეველ ჯორჯია"</t>
  </si>
  <si>
    <t>შპს ,,სითი ლოფტი"</t>
  </si>
  <si>
    <t>პრეზენტაციის ორგანიზების მომსახურება</t>
  </si>
  <si>
    <t>ი.მ თენგიზ თაბუნიძე</t>
  </si>
  <si>
    <t>შპს ,,გეორგია"</t>
  </si>
  <si>
    <t>კარის საკეტი</t>
  </si>
  <si>
    <t>შპს ,,მაგთიკომი"</t>
  </si>
  <si>
    <t>ი.მ გიორგი აფციაური</t>
  </si>
  <si>
    <t>შპს ,,ინტერჯორჯია"</t>
  </si>
  <si>
    <t>შპს ,, გ და ლ რესტორნები"</t>
  </si>
  <si>
    <t>ფ.პ ჯულიეტა ავსაჯანიშვილი</t>
  </si>
  <si>
    <t>ი.მ. ლალი ლოხიშვილი</t>
  </si>
  <si>
    <t>თარგმნის მომასახურება</t>
  </si>
  <si>
    <t>ფ.პ მარიკა ბოგვერაძე</t>
  </si>
  <si>
    <t>შპს ვიპ თრეველ ჯორჯია"</t>
  </si>
  <si>
    <t>15.02.2018</t>
  </si>
  <si>
    <t>CMR180055971</t>
  </si>
  <si>
    <t>16.02.2018</t>
  </si>
  <si>
    <t>CMR180054782</t>
  </si>
  <si>
    <t>CMR180054793</t>
  </si>
  <si>
    <t>CMR180059096</t>
  </si>
  <si>
    <t>CMR180055142</t>
  </si>
  <si>
    <t>19.02.2018</t>
  </si>
  <si>
    <t>CMR180057399</t>
  </si>
  <si>
    <t>CMR180057411</t>
  </si>
  <si>
    <t>20.02.2018</t>
  </si>
  <si>
    <t>CMR180059080</t>
  </si>
  <si>
    <t>CMR180059087</t>
  </si>
  <si>
    <t>CMR180059090</t>
  </si>
  <si>
    <t>CMR180057965</t>
  </si>
  <si>
    <t>CMR180056724</t>
  </si>
  <si>
    <t>CMR180056344</t>
  </si>
  <si>
    <t>CMR180057045</t>
  </si>
  <si>
    <t>CMR180062329</t>
  </si>
  <si>
    <t>CMR180062744</t>
  </si>
  <si>
    <t>22.02.2018</t>
  </si>
  <si>
    <t>CMR180059291</t>
  </si>
  <si>
    <t>CMR180059261</t>
  </si>
  <si>
    <t>CMR180059192</t>
  </si>
  <si>
    <t>CMR180059226</t>
  </si>
  <si>
    <t>CMR180059239</t>
  </si>
  <si>
    <t>CMR180057564</t>
  </si>
  <si>
    <t>CMR180062764</t>
  </si>
  <si>
    <t>CMR180058226</t>
  </si>
  <si>
    <t>CMR180058221</t>
  </si>
  <si>
    <t>23.02.2018</t>
  </si>
  <si>
    <t>CMR180062253</t>
  </si>
  <si>
    <t>CMR180062518</t>
  </si>
  <si>
    <t>CMR180061277</t>
  </si>
  <si>
    <t>CMR180061271</t>
  </si>
  <si>
    <t>CMR180062737</t>
  </si>
  <si>
    <t>CMR180062509</t>
  </si>
  <si>
    <t>CMR180062481</t>
  </si>
  <si>
    <t>26.02.2018</t>
  </si>
  <si>
    <t>SPA180001636</t>
  </si>
  <si>
    <t>27.02.2019</t>
  </si>
  <si>
    <t>79300000</t>
  </si>
  <si>
    <t>CMR180062464</t>
  </si>
  <si>
    <t>28.02.2019</t>
  </si>
  <si>
    <t>02.03.2018</t>
  </si>
  <si>
    <t>01.03.2019</t>
  </si>
  <si>
    <t>79500000</t>
  </si>
  <si>
    <t xml:space="preserve">8`925.00 </t>
  </si>
  <si>
    <t xml:space="preserve">2`400.00 </t>
  </si>
  <si>
    <t xml:space="preserve">2`300.00 </t>
  </si>
  <si>
    <t xml:space="preserve">1`850.00 </t>
  </si>
  <si>
    <t>1`694.00</t>
  </si>
  <si>
    <t>1`003.86</t>
  </si>
  <si>
    <t>19`441.68</t>
  </si>
  <si>
    <t xml:space="preserve">1`750.00 </t>
  </si>
  <si>
    <t>1`002.82</t>
  </si>
  <si>
    <t>1`554.96</t>
  </si>
  <si>
    <t xml:space="preserve">1`500.00 </t>
  </si>
  <si>
    <t>1`500.00</t>
  </si>
  <si>
    <t>1`475.00</t>
  </si>
  <si>
    <t>CMR180053779</t>
  </si>
  <si>
    <t>CMR180063797</t>
  </si>
  <si>
    <t>7`500.00</t>
  </si>
  <si>
    <t xml:space="preserve">3`128.00 </t>
  </si>
  <si>
    <t>CMR180066215</t>
  </si>
  <si>
    <t>CMR180066210</t>
  </si>
  <si>
    <t>CMR180063032</t>
  </si>
  <si>
    <t>CMR180065730</t>
  </si>
  <si>
    <t>CMR180063624</t>
  </si>
  <si>
    <t>CMR180063631</t>
  </si>
  <si>
    <t>CMR180066127</t>
  </si>
  <si>
    <t>CMR180066115</t>
  </si>
  <si>
    <t>CMR180066073</t>
  </si>
  <si>
    <t>CMR180066188</t>
  </si>
  <si>
    <t>CMR180064949</t>
  </si>
  <si>
    <t>CMR180064980</t>
  </si>
  <si>
    <t>CMR180064986</t>
  </si>
  <si>
    <t>CMR180064451</t>
  </si>
  <si>
    <t>CMR180066055</t>
  </si>
  <si>
    <t>CMR180064090</t>
  </si>
  <si>
    <t>CMR180064081</t>
  </si>
  <si>
    <t>1`400.00</t>
  </si>
  <si>
    <t>CMR180064031</t>
  </si>
  <si>
    <t>CMR180064021</t>
  </si>
  <si>
    <t>1`750.00</t>
  </si>
  <si>
    <t xml:space="preserve">1`043.75 </t>
  </si>
  <si>
    <t>CMR180064545</t>
  </si>
  <si>
    <t>2`000.00</t>
  </si>
  <si>
    <t>შპს ,,ევროპის აკადემიური ცენტრი-რეგიონები"</t>
  </si>
  <si>
    <t>ინგლისური ენის ტრენინგი</t>
  </si>
  <si>
    <t>შპს ,,404"</t>
  </si>
  <si>
    <t>საინფორმაციო ცენტრში რკინის კარის შეკეთება</t>
  </si>
  <si>
    <t>შპს ,,რმჯ"</t>
  </si>
  <si>
    <t>LTD ,,Bam Bam Music"</t>
  </si>
  <si>
    <t>კულტურული ღონისძიების ორგანიზების მომსახურება</t>
  </si>
  <si>
    <t>შპს ,,გუდაური სქი რეზორტი"</t>
  </si>
  <si>
    <t>ი.მ ბორის ჯაფარიძე</t>
  </si>
  <si>
    <t>შპს "Windforce Georgia"</t>
  </si>
  <si>
    <t xml:space="preserve">სარეკლამო კამპანია -მეშვიდე მემილიონე </t>
  </si>
  <si>
    <t>ფ.პ რუსუდან ყიფიანი</t>
  </si>
  <si>
    <t>ტექსტების შექმნის, თარგმნის და რედაქტირების მომსახურება</t>
  </si>
  <si>
    <t>შპს კვკასუს ონლაინი</t>
  </si>
  <si>
    <t>დომეინების შესყიდვა</t>
  </si>
  <si>
    <t>შპს ,,ბინა"37</t>
  </si>
  <si>
    <t>LTD Allians Media</t>
  </si>
  <si>
    <t>სარეკლამო კამპანია - ტელევიზიები</t>
  </si>
  <si>
    <t>შპს "ჯობს.ჯი"</t>
  </si>
  <si>
    <t>განცხადების განთავსება</t>
  </si>
  <si>
    <t>ააიპ ტრენინგების საერთაშორისო ცენტრი</t>
  </si>
  <si>
    <t>საგადასახადო კოდექსი და ფინანსური ანგარიშების ტრენინგი</t>
  </si>
  <si>
    <t>05.03.2018</t>
  </si>
  <si>
    <t>06.03.2018</t>
  </si>
  <si>
    <t>07.03.2018</t>
  </si>
  <si>
    <t>03.03.2019</t>
  </si>
  <si>
    <t>09.03.2018</t>
  </si>
  <si>
    <t>CMR180067210</t>
  </si>
  <si>
    <t>4`200.00</t>
  </si>
  <si>
    <t>1`575.00</t>
  </si>
  <si>
    <t>CMR180055034</t>
  </si>
  <si>
    <t>1`513.75</t>
  </si>
  <si>
    <t>1`411.77</t>
  </si>
  <si>
    <t>CMR180067207</t>
  </si>
  <si>
    <t>CMR180067196</t>
  </si>
  <si>
    <t>CMR180067239</t>
  </si>
  <si>
    <t>3`248.00</t>
  </si>
  <si>
    <t>CMR180065361</t>
  </si>
  <si>
    <t xml:space="preserve">8`700.00 </t>
  </si>
  <si>
    <t>ltd "aimbulance europe"</t>
  </si>
  <si>
    <t>სარეკლამო კამპანია უკრაინაში</t>
  </si>
  <si>
    <t>შპს "ჯორჯიან ჰოტელ მენეჯმენტი"</t>
  </si>
  <si>
    <t>ღონისძიების ორგანიზება ჩექინ ჯორჯიას ფარგლებში</t>
  </si>
  <si>
    <t>შპს "ჯორჯია თუდეი ჯგუფი"</t>
  </si>
  <si>
    <t>რეკლამა ჟურნალში ეკონომისტი</t>
  </si>
  <si>
    <t>შპს "თეგეტა მოტორსი"</t>
  </si>
  <si>
    <t>შპს "interexpo ltd"</t>
  </si>
  <si>
    <t>უკრაინის სტენდის მშენებლობა</t>
  </si>
  <si>
    <t>შპს "Square rock ltd"</t>
  </si>
  <si>
    <t>სარეკლამო კამპანია გერმანულ ჟურნალში"</t>
  </si>
  <si>
    <t>შპს "Mind spirit designs &amp; works llc"</t>
  </si>
  <si>
    <t>დუბაის სტენდის მშენებლობა</t>
  </si>
  <si>
    <t>სსიპ ბათუმის სახელმწიფო მუსიკალური ცენტრი</t>
  </si>
  <si>
    <t>შპს "ბლექ სი არენა ჯორჯია"</t>
  </si>
  <si>
    <t>შპს "თბილისის სახელწმიფო საკონცერტო დარბაზი"</t>
  </si>
  <si>
    <t>ბროშურის მოსამზადებელი ტექსტის თარგმნა</t>
  </si>
  <si>
    <t>შპს "სოფმასტერ სერვისი"</t>
  </si>
  <si>
    <t>საინფორმაციო-სარეკლამო ბილბორდების შეკეთება და ტექ მმომსახურება</t>
  </si>
  <si>
    <t>შპს "შატო მერე"</t>
  </si>
  <si>
    <t>შპს "ინტერ ჯორჯია"</t>
  </si>
  <si>
    <t>შპს "Sia Baltic Exposervice"</t>
  </si>
  <si>
    <t>ჩინეთის გამოფენაზე სტენდის მშენებლობა</t>
  </si>
  <si>
    <t>ააიპ "ინკლუზიური ტურიზმის ცენტრი-პარსა"</t>
  </si>
  <si>
    <t>სატრენინგო მომსახურება</t>
  </si>
  <si>
    <t>ააიპ საქართველოს გიდების ასოციაცია</t>
  </si>
  <si>
    <t>სალონის ფილტრის შესყიდვა</t>
  </si>
  <si>
    <t>ბრენდირებული სასაჩუქრე მასალა</t>
  </si>
  <si>
    <t>შპს "ფიროსმანი"</t>
  </si>
  <si>
    <t>შპს "Sysomos"</t>
  </si>
  <si>
    <t>ლიცენზიის შესყიდვა</t>
  </si>
  <si>
    <t>შპს "რეზონი"</t>
  </si>
  <si>
    <t>სტატისტიკის ბეჭდვა</t>
  </si>
  <si>
    <t>შპს "ბეთერფლაი"</t>
  </si>
  <si>
    <t>სარეკლამო კამპანია ჩექინ ჯორჯიას ფარგლებში"</t>
  </si>
  <si>
    <t>CMR180070731</t>
  </si>
  <si>
    <t>12.03.2018</t>
  </si>
  <si>
    <t>CMR180069890</t>
  </si>
  <si>
    <t>CMR180069484</t>
  </si>
  <si>
    <t>CMR180068311</t>
  </si>
  <si>
    <t>13.03.2018</t>
  </si>
  <si>
    <t>SPA180002211</t>
  </si>
  <si>
    <t>CMR180067690</t>
  </si>
  <si>
    <t>CMR180067683</t>
  </si>
  <si>
    <t>CMR180068527</t>
  </si>
  <si>
    <t>14.03.2018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</si>
  <si>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6 მარტის  #511 განკარგულების საფუძველზე (SMP180000491)</t>
  </si>
  <si>
    <t>CMR180068938</t>
  </si>
  <si>
    <t>CMR180069107</t>
  </si>
  <si>
    <t>CMR180069111</t>
  </si>
  <si>
    <t>15.03.2018</t>
  </si>
  <si>
    <t>CMR180070605</t>
  </si>
  <si>
    <t>16.03.2018</t>
  </si>
  <si>
    <t>SPA180001699</t>
  </si>
  <si>
    <t>CMR180070861</t>
  </si>
  <si>
    <t>CMR180073830</t>
  </si>
  <si>
    <t>20.03.2018</t>
  </si>
  <si>
    <t>21.03.2018</t>
  </si>
  <si>
    <t>CMR180072921</t>
  </si>
  <si>
    <t>SPA180001994</t>
  </si>
  <si>
    <t>22.03.2018</t>
  </si>
  <si>
    <t>SPA180001961</t>
  </si>
  <si>
    <t>23.03.2018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</si>
  <si>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6 მარტის  #511 განკარგულების საფუძველზე (SMP180000448 )</t>
  </si>
  <si>
    <t>4`295.20</t>
  </si>
  <si>
    <t>CMR180065353</t>
  </si>
  <si>
    <t>CMR180064232</t>
  </si>
  <si>
    <t>CMR180064224</t>
  </si>
  <si>
    <t>CMR180063548</t>
  </si>
  <si>
    <t>CMR180065356</t>
  </si>
  <si>
    <t>2`300.00</t>
  </si>
  <si>
    <t>3`875.00</t>
  </si>
  <si>
    <t xml:space="preserve">6`500.00 </t>
  </si>
  <si>
    <t xml:space="preserve">3`938.00 </t>
  </si>
  <si>
    <t>3`776.00</t>
  </si>
  <si>
    <t>CMR180065343</t>
  </si>
  <si>
    <t xml:space="preserve">2`650.00 </t>
  </si>
  <si>
    <t>CMR180069157</t>
  </si>
  <si>
    <t>2`030.50</t>
  </si>
  <si>
    <t>29`860.00</t>
  </si>
  <si>
    <t xml:space="preserve">14`780.00 </t>
  </si>
  <si>
    <t>CMR180053490</t>
  </si>
  <si>
    <t xml:space="preserve">1`248.00 </t>
  </si>
  <si>
    <t>CMR180067203</t>
  </si>
  <si>
    <t>1`700.00</t>
  </si>
  <si>
    <t>CMR180069230</t>
  </si>
  <si>
    <t>1`250.00</t>
  </si>
  <si>
    <t>CMR180054234</t>
  </si>
  <si>
    <t>40`000.00</t>
  </si>
  <si>
    <t xml:space="preserve">4`290.00 </t>
  </si>
  <si>
    <t>შპს "ნიუ თეთნულდი"</t>
  </si>
  <si>
    <t>შპს "დიპლომატ ჯორჯია"</t>
  </si>
  <si>
    <t>ღვინის შესყიდვა</t>
  </si>
  <si>
    <t>CMR180078184</t>
  </si>
  <si>
    <t>CMR180075713</t>
  </si>
  <si>
    <t>CMR180067797</t>
  </si>
  <si>
    <t>9`800.00</t>
  </si>
  <si>
    <t>CMR180076717</t>
  </si>
  <si>
    <t>ი.მ. ნანული ჭელიძე</t>
  </si>
  <si>
    <t>CMR180076566</t>
  </si>
  <si>
    <t>CMR180055395</t>
  </si>
  <si>
    <t>CMR180066562</t>
  </si>
  <si>
    <t>CMR180068520</t>
  </si>
  <si>
    <t>CMR180067041</t>
  </si>
  <si>
    <t>CMR180071647</t>
  </si>
  <si>
    <t>CMR180074455</t>
  </si>
  <si>
    <t>CMR180073183</t>
  </si>
  <si>
    <t>CMR180076773</t>
  </si>
  <si>
    <t>CMR180076795</t>
  </si>
  <si>
    <t>შპს "ბითიელი"</t>
  </si>
  <si>
    <t>CMR180077698</t>
  </si>
  <si>
    <t>CMR180077710</t>
  </si>
  <si>
    <t>CMR180076971</t>
  </si>
  <si>
    <t>სს საქართველსო სასტუმროები და სპა</t>
  </si>
  <si>
    <t>შპს "ჯი-ემ-თი სასტუმროები"</t>
  </si>
  <si>
    <t>შპს "პრემიუმ ღონისძიებები"</t>
  </si>
  <si>
    <t>ანგარიშის პრეზენტაციის ღონისძიება</t>
  </si>
  <si>
    <t>LTD "Euromedia HUB B.V."</t>
  </si>
  <si>
    <t>გადაცემა სატელევიზიო არხ 1+1-ზე</t>
  </si>
  <si>
    <t>შპს "ინტერაქტივ სოლუშენს"</t>
  </si>
  <si>
    <t>სტენდის მშენებლობა თბილისის გამოფენაზე</t>
  </si>
  <si>
    <t>შპს "მთარგმნელობითი აპარატურა პლიუსი"</t>
  </si>
  <si>
    <t>თარჯიმნის მომსახურება</t>
  </si>
  <si>
    <t>შპს "Azexpomontage LLC"</t>
  </si>
  <si>
    <t>ბაქოს საგამოფენო სტენდი</t>
  </si>
  <si>
    <t>შპს პალატი</t>
  </si>
  <si>
    <t>ფ.პ. გიორგი სიდამონიძე</t>
  </si>
  <si>
    <t>შპს "მეიდანი-888"</t>
  </si>
  <si>
    <t>შპს "ალბატროს +"</t>
  </si>
  <si>
    <t>ი.მ. ლევან ბოლქვაძე</t>
  </si>
  <si>
    <t>ამბროლაურის ღონისძიება</t>
  </si>
  <si>
    <t>შპს ვებერი</t>
  </si>
  <si>
    <t>ვებ_გვერდის შექმნის მომსახურება meetgeorgia.ge</t>
  </si>
  <si>
    <t>ფ.პ. ზურაბი მამაცაშვილი</t>
  </si>
  <si>
    <t>შენობის შეკეთება და ტექნიკური მომსახურება</t>
  </si>
  <si>
    <t>შპს აკა გრუპი</t>
  </si>
  <si>
    <t>ფ,პ, ამირან ჩიღოშვილი</t>
  </si>
  <si>
    <t>ი.მ. ქეთევან ნინიძე</t>
  </si>
  <si>
    <t>ფ.პ. გიორგი აფაქიძე</t>
  </si>
  <si>
    <t xml:space="preserve">Witness Media, LLC </t>
  </si>
  <si>
    <t xml:space="preserve">რეკლამის განთავსება „Business Travel Russia“ </t>
  </si>
  <si>
    <t>შპს დუდა თრეველი</t>
  </si>
  <si>
    <t>ფ.პ. ია ღებრანძე</t>
  </si>
  <si>
    <t>შპს მეგრულ-ლაზური2</t>
  </si>
  <si>
    <t>შპს არგო მენეჯმენტი</t>
  </si>
  <si>
    <t>შპს პოლიფონია</t>
  </si>
  <si>
    <t>China National Research Institute of Food and Fermentation Industries Corporation Limited</t>
  </si>
  <si>
    <t>ქართული ღვინის შესყიდვა და ადგილზე მიწოდება COTTM 2018</t>
  </si>
  <si>
    <t>შპს ვარძია რეზორტი</t>
  </si>
  <si>
    <t>შპს ინტერჯორჯია</t>
  </si>
  <si>
    <t>ფ.პ. თინათინი იდიძე</t>
  </si>
  <si>
    <t xml:space="preserve">Travelscape, LLC </t>
  </si>
  <si>
    <t>CMR180076772</t>
  </si>
  <si>
    <t>26.03.2018</t>
  </si>
  <si>
    <t>CMR180079752</t>
  </si>
  <si>
    <t xml:space="preserve"> CMR180079727</t>
  </si>
  <si>
    <t>28.03.2018</t>
  </si>
  <si>
    <t>CMR180077784</t>
  </si>
  <si>
    <t>CMR180077436</t>
  </si>
  <si>
    <t>CMR180076042</t>
  </si>
  <si>
    <t>29.03.2018</t>
  </si>
  <si>
    <t>CMR180078033</t>
  </si>
  <si>
    <t>CMR180078428</t>
  </si>
  <si>
    <t>30.03.2018</t>
  </si>
  <si>
    <t>CMR180078511</t>
  </si>
  <si>
    <t xml:space="preserve"> CMR180080662</t>
  </si>
  <si>
    <t>CMR180080357</t>
  </si>
  <si>
    <t>CMR180080363</t>
  </si>
  <si>
    <t>CMR180080345</t>
  </si>
  <si>
    <t>CMR180080990</t>
  </si>
  <si>
    <t>02.04.2018</t>
  </si>
  <si>
    <t>CMR180080362</t>
  </si>
  <si>
    <t>CMR180080993</t>
  </si>
  <si>
    <t>03.04.2018</t>
  </si>
  <si>
    <t>CMR180080141</t>
  </si>
  <si>
    <t>CMR180079979</t>
  </si>
  <si>
    <t>SPA180002616</t>
  </si>
  <si>
    <t>CMR180079989</t>
  </si>
  <si>
    <t>04.04.2018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</si>
  <si>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</si>
  <si>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CMR180080910</t>
  </si>
  <si>
    <t>05.04.2018</t>
  </si>
  <si>
    <t>31.12.201</t>
  </si>
  <si>
    <t>CMR180082284</t>
  </si>
  <si>
    <t>10.04.2018</t>
  </si>
  <si>
    <t>11.04.2018</t>
  </si>
  <si>
    <t>CMR180082088</t>
  </si>
  <si>
    <t>31.12.2108</t>
  </si>
  <si>
    <t>11,04.2018</t>
  </si>
  <si>
    <t xml:space="preserve">10`978.88 </t>
  </si>
  <si>
    <t>14`622.56</t>
  </si>
  <si>
    <t>4`500.00</t>
  </si>
  <si>
    <t>63`920.01</t>
  </si>
  <si>
    <t>50`391.25</t>
  </si>
  <si>
    <t xml:space="preserve">2`600.00 </t>
  </si>
  <si>
    <t>4`950.00</t>
  </si>
  <si>
    <t xml:space="preserve">31`640.00 </t>
  </si>
  <si>
    <t>2`297.70</t>
  </si>
  <si>
    <t>8`270.00</t>
  </si>
  <si>
    <t>2`393.50</t>
  </si>
  <si>
    <t>CMR180054067</t>
  </si>
  <si>
    <t>CMR180081260</t>
  </si>
  <si>
    <t>27`799.20</t>
  </si>
  <si>
    <t xml:space="preserve">2`900.00 </t>
  </si>
  <si>
    <t>CMR180081261</t>
  </si>
  <si>
    <t>CMR180081839</t>
  </si>
  <si>
    <t>CMR180082716</t>
  </si>
  <si>
    <t>შპს "INK"</t>
  </si>
  <si>
    <t>სარეკლამო კამპანია საბორტე ჟურნალში</t>
  </si>
  <si>
    <t>24`446.07</t>
  </si>
  <si>
    <t>1`880.00</t>
  </si>
  <si>
    <t>1`725.00</t>
  </si>
  <si>
    <t>შპს "Oriental Hotels Co. – Four Points by Sheraton Kuwait"</t>
  </si>
  <si>
    <t>შპს "Oryx Rotana"</t>
  </si>
  <si>
    <t>ფ.პ. დავით ნოზაძე</t>
  </si>
  <si>
    <t>შპს "ვითი ჯგუფი"</t>
  </si>
  <si>
    <t>შპს "ვარძია რეზორტი"</t>
  </si>
  <si>
    <t>ფ.პ. ნანა ხუსკივაძე</t>
  </si>
  <si>
    <t>ი.მ. ელიზბარ კუტალია</t>
  </si>
  <si>
    <t>ფ.პ ამირან ჩიღოშვილი</t>
  </si>
  <si>
    <t>პრეზენტაციის ორგანიზება ქუვეითში</t>
  </si>
  <si>
    <t>პრეზენტაციის ორგანიზება კატარში</t>
  </si>
  <si>
    <t>01.05.2018</t>
  </si>
  <si>
    <t>55100000</t>
  </si>
  <si>
    <t>CMR180094305</t>
  </si>
  <si>
    <t>02.05.2018</t>
  </si>
  <si>
    <t>CMR180094394</t>
  </si>
  <si>
    <t>60100000</t>
  </si>
  <si>
    <t>55300000</t>
  </si>
  <si>
    <t>04.05.2018</t>
  </si>
  <si>
    <t>63500000</t>
  </si>
  <si>
    <t>სს საქართველოს სასტუმროები და სპა</t>
  </si>
  <si>
    <t>ინტერნეტ სარეკლამო კამპანია</t>
  </si>
  <si>
    <t>ფ.პ. Emilly Wood</t>
  </si>
  <si>
    <t>შპს "teenspirit ventures"</t>
  </si>
  <si>
    <t>არიოლ ი რეშკა - საზღვაო</t>
  </si>
  <si>
    <t>შპს "ინტეგრირებული ქართული სისტემები"</t>
  </si>
  <si>
    <t>სოციალური მედიის სამოქმედო ცენტრის აღჭურვა</t>
  </si>
  <si>
    <t>lonely planet</t>
  </si>
  <si>
    <t>შპს "ლეიქსაიდი"</t>
  </si>
  <si>
    <t xml:space="preserve">LTD tripadvisor </t>
  </si>
  <si>
    <t xml:space="preserve">სარეკლამო კამპანია </t>
  </si>
  <si>
    <t>NGC Europe LTD</t>
  </si>
  <si>
    <t>ფ.პ. ქეთევან ახობაძე</t>
  </si>
  <si>
    <t>შპს "გუდაური სქი რესორტი"</t>
  </si>
  <si>
    <t>ი.მ. მაია ხუციშვილი</t>
  </si>
  <si>
    <t>შპს "გეორგინა"</t>
  </si>
  <si>
    <t>კარის საკეტის შესყიდვა</t>
  </si>
  <si>
    <t>"International communications network group inc."</t>
  </si>
  <si>
    <t>სტენდის მშენებლობა ყაზახეთის გამოფენაზე</t>
  </si>
  <si>
    <t>შპს "კულინარიუმი"</t>
  </si>
  <si>
    <t>შპს "ხაშერია"</t>
  </si>
  <si>
    <t>შპს "ელექსირი"</t>
  </si>
  <si>
    <t>შპს "მუზეუმი"</t>
  </si>
  <si>
    <t>ი.მ. მაიკო ქავთარაძე</t>
  </si>
  <si>
    <t>შპს "სი თი აუტო"</t>
  </si>
  <si>
    <t>შპს "ქედი სტუდიო"</t>
  </si>
  <si>
    <t>ბეჭდვის მომსახურება</t>
  </si>
  <si>
    <t>შპს "კარგო ლოჯისთიქს გრუფ ჯორჯია"</t>
  </si>
  <si>
    <t>სტენდის მშენებლობა ბათუმის გამოფენაზე</t>
  </si>
  <si>
    <t>შპს "ვი თი ჯგუფი"</t>
  </si>
  <si>
    <t>"Euromedia HUB b.v."</t>
  </si>
  <si>
    <t>სარეკლამო კამპანია - ყაზახეთის ტელე-არხზე</t>
  </si>
  <si>
    <t>სარეკლამო კამპანია ჟურნალში Where</t>
  </si>
  <si>
    <t>შპს "ეს თი აი ჯორჯია"</t>
  </si>
  <si>
    <t>შპს "ალმა"</t>
  </si>
  <si>
    <t>სარეკლამო კამპანია ჩექინ ჯორჯიას ფარგლებში</t>
  </si>
  <si>
    <t>შპს 'კახური ტრადიციული მეღვინეობა"</t>
  </si>
  <si>
    <t>STR Global LTD</t>
  </si>
  <si>
    <t>სტატისტიკური მონაცემები</t>
  </si>
  <si>
    <t>შპს "Teenspirit Ventures"</t>
  </si>
  <si>
    <t>შპს "Agro Special Media BV"</t>
  </si>
  <si>
    <t>სარეკლამო კამპანია ჟურნალში - The Holland Times"</t>
  </si>
  <si>
    <t>სტენდის მშენებლობა ფრანქფურტის გამოფენაზე</t>
  </si>
  <si>
    <t>გრაფიკული პრეზენტაციის დამზადება</t>
  </si>
  <si>
    <t>შპს "ტერმინალ ვესტ თრეიდინგი"</t>
  </si>
  <si>
    <t>სხვა სამსენებლო მასალების შესყიდვა</t>
  </si>
  <si>
    <t>სილიკონის საპოხის შესყიდვა</t>
  </si>
  <si>
    <t>შპს "ჯითი ჰოლდინგი"</t>
  </si>
  <si>
    <t>ვარძიაში სპორტული ღონისძიების ორგანიზების მომსახურება</t>
  </si>
  <si>
    <t>შპს "აბასთუმანი რეზიდენსი"</t>
  </si>
  <si>
    <t>შპს "დუდა თრეველი"</t>
  </si>
  <si>
    <t>კომპიუტერების შესყიდვა</t>
  </si>
  <si>
    <t>შპს "აიპიემ კვლევები"</t>
  </si>
  <si>
    <t xml:space="preserve">მედია მონიტორინგის მომსახურების შესყიდვა </t>
  </si>
  <si>
    <t>საბურავების შესყიდვა</t>
  </si>
  <si>
    <t>შპს "ჯეო თაირს"</t>
  </si>
  <si>
    <t>თარგმნის მომსახურება</t>
  </si>
  <si>
    <t>შპს "ჭყონია და კომპანია"</t>
  </si>
  <si>
    <t>ი.მ. ალბერტ გუდაძე</t>
  </si>
  <si>
    <t>შპს "Azaiba Hotels LLC"</t>
  </si>
  <si>
    <t>პრეზენტაციის ორგანიზება მასკატში</t>
  </si>
  <si>
    <t>შპს "Travel marketing 2 Srls"</t>
  </si>
  <si>
    <t>პრეზენტაციის ორგანიზება რომსა და ბოლონიაში</t>
  </si>
  <si>
    <t>AVIAREPS AG</t>
  </si>
  <si>
    <t>პრეზენტაციის ორგანიზება ჩეხეთში, ავსტრიაში, ნიდერლანდებში, საფრანგეთში, ესპანეთში</t>
  </si>
  <si>
    <t>შპს "ენ-ჯი-ეს გრუპი"</t>
  </si>
  <si>
    <t>ფოტოაპარატისა და მისი აქსესუარების შესყიდვა</t>
  </si>
  <si>
    <t>ფ.პ. საბა სურმანიძე</t>
  </si>
  <si>
    <t>ვებ-დეველოპერის მომსახურება</t>
  </si>
  <si>
    <t>შპს "სუხიშვილები"</t>
  </si>
  <si>
    <t>ღვინის შესყიდვა ფრანქფურტის გამოფენაზე</t>
  </si>
  <si>
    <t>შპს "Al reef real estate Co."</t>
  </si>
  <si>
    <t>პრეზენტაციის ორგანიზება სალალაჰში</t>
  </si>
  <si>
    <t>შპს "დაბი გრუპ ჯორჯია"</t>
  </si>
  <si>
    <t>შპს "პოლიფონია"</t>
  </si>
  <si>
    <t>CMR180083950</t>
  </si>
  <si>
    <t>CMR180083965</t>
  </si>
  <si>
    <t>CMR180083964</t>
  </si>
  <si>
    <t>CMR180083913</t>
  </si>
  <si>
    <t>CMR180083721</t>
  </si>
  <si>
    <t>CMR180083727</t>
  </si>
  <si>
    <t>CMR180083732</t>
  </si>
  <si>
    <t>CMR180087627</t>
  </si>
  <si>
    <t>CMR180087630</t>
  </si>
  <si>
    <t>CMR180085191</t>
  </si>
  <si>
    <t>CMR180087621</t>
  </si>
  <si>
    <t>CMR180087645</t>
  </si>
  <si>
    <t>CMR180087105</t>
  </si>
  <si>
    <t>CMR180087052</t>
  </si>
  <si>
    <t>CMR180087091</t>
  </si>
  <si>
    <t>CMR180087081</t>
  </si>
  <si>
    <t>CMR180084301</t>
  </si>
  <si>
    <t>CMR180083779</t>
  </si>
  <si>
    <t>CMR180087632</t>
  </si>
  <si>
    <t>12.04.2018</t>
  </si>
  <si>
    <t>CMR180083507</t>
  </si>
  <si>
    <t>CMR180086646</t>
  </si>
  <si>
    <t>CMR180086108</t>
  </si>
  <si>
    <t>CMR180084864</t>
  </si>
  <si>
    <t>CMR180087212</t>
  </si>
  <si>
    <t>CMR180085527</t>
  </si>
  <si>
    <t>CMR180087634</t>
  </si>
  <si>
    <t>CMR180086870</t>
  </si>
  <si>
    <t>CMR180087639</t>
  </si>
  <si>
    <t>CMR180086865</t>
  </si>
  <si>
    <t>CMR180087638</t>
  </si>
  <si>
    <t>13.04.2018</t>
  </si>
  <si>
    <t>CMR180089164</t>
  </si>
  <si>
    <t>CMR180087281</t>
  </si>
  <si>
    <t>CMR180086561</t>
  </si>
  <si>
    <t>CMR180087552</t>
  </si>
  <si>
    <t>CMR180087559</t>
  </si>
  <si>
    <t>CMR180088362</t>
  </si>
  <si>
    <t>CMR180088056</t>
  </si>
  <si>
    <t>CMR180088285</t>
  </si>
  <si>
    <t>44500000</t>
  </si>
  <si>
    <t>CMR180087629</t>
  </si>
  <si>
    <t>39100000</t>
  </si>
  <si>
    <t>CMR180088277</t>
  </si>
  <si>
    <t>CMR180086051</t>
  </si>
  <si>
    <t>CMR180085253</t>
  </si>
  <si>
    <t>CMR180086848</t>
  </si>
  <si>
    <t>CMR180087598</t>
  </si>
  <si>
    <t>CMR180087605</t>
  </si>
  <si>
    <t>16.04.2018</t>
  </si>
  <si>
    <t>CMR180089463</t>
  </si>
  <si>
    <t>CMR180090689</t>
  </si>
  <si>
    <t>CMR180090807</t>
  </si>
  <si>
    <t>CMR180090202</t>
  </si>
  <si>
    <t>CMR180090210</t>
  </si>
  <si>
    <t>CMR180090818</t>
  </si>
  <si>
    <t>18.04.2018</t>
  </si>
  <si>
    <t>79800000</t>
  </si>
  <si>
    <t>SPA180002617</t>
  </si>
  <si>
    <t>CMR180087585</t>
  </si>
  <si>
    <t>CMR180091531</t>
  </si>
  <si>
    <t>CMR180088722</t>
  </si>
  <si>
    <t>CMR180088713</t>
  </si>
  <si>
    <t>CMR180087266</t>
  </si>
  <si>
    <t>CMR180087267</t>
  </si>
  <si>
    <t>CMR180087270</t>
  </si>
  <si>
    <t>CMR180087271</t>
  </si>
  <si>
    <t>CMR180087272</t>
  </si>
  <si>
    <t>CMR180086862</t>
  </si>
  <si>
    <t>CMR180088004</t>
  </si>
  <si>
    <t>60400000</t>
  </si>
  <si>
    <t>CMR180091578</t>
  </si>
  <si>
    <t>CMR180091584</t>
  </si>
  <si>
    <t>19.04.2018</t>
  </si>
  <si>
    <t>CMR180091615</t>
  </si>
  <si>
    <t>CMR180090810</t>
  </si>
  <si>
    <t>20.04.2018</t>
  </si>
  <si>
    <t>CMR180091565</t>
  </si>
  <si>
    <t>23.04.2018</t>
  </si>
  <si>
    <t>73100000</t>
  </si>
  <si>
    <t>CMR180088601</t>
  </si>
  <si>
    <t>CMR180088690</t>
  </si>
  <si>
    <t>CMR180088758</t>
  </si>
  <si>
    <t>CMR180088828</t>
  </si>
  <si>
    <t>24.04.2018</t>
  </si>
  <si>
    <t>CMR180091433</t>
  </si>
  <si>
    <t>44100000</t>
  </si>
  <si>
    <t>CMR180091397</t>
  </si>
  <si>
    <t>24900000</t>
  </si>
  <si>
    <t>CMR180091417</t>
  </si>
  <si>
    <t>25.04.2018</t>
  </si>
  <si>
    <t>92900000</t>
  </si>
  <si>
    <t>SPA180003066</t>
  </si>
  <si>
    <t>26.04.2018</t>
  </si>
  <si>
    <t>CMR180092878</t>
  </si>
  <si>
    <t>CMR180093395</t>
  </si>
  <si>
    <t>27.04.2018</t>
  </si>
  <si>
    <t>CMR180094408</t>
  </si>
  <si>
    <t>CMR180093995</t>
  </si>
  <si>
    <t>CMR180096268</t>
  </si>
  <si>
    <t>30.04.2018</t>
  </si>
  <si>
    <t>CMR180095676</t>
  </si>
  <si>
    <t>CMR180097203</t>
  </si>
  <si>
    <t>CMR180094671</t>
  </si>
  <si>
    <t>CMR180094688</t>
  </si>
  <si>
    <t>30200000</t>
  </si>
  <si>
    <t>CMR180094272</t>
  </si>
  <si>
    <t>CMR180093135</t>
  </si>
  <si>
    <t>CMR180093417</t>
  </si>
  <si>
    <t>73200000</t>
  </si>
  <si>
    <t>CMR180093569</t>
  </si>
  <si>
    <t>CMR180095955</t>
  </si>
  <si>
    <t>CMR180095010</t>
  </si>
  <si>
    <t>CMR180096062</t>
  </si>
  <si>
    <t>CMR180096088</t>
  </si>
  <si>
    <t>CMR180096095</t>
  </si>
  <si>
    <t>CMR180095772</t>
  </si>
  <si>
    <t>CMR180095017</t>
  </si>
  <si>
    <t>CMR180098597</t>
  </si>
  <si>
    <t>CMR180098592</t>
  </si>
  <si>
    <t>CMR180098586</t>
  </si>
  <si>
    <t>CMR180098733</t>
  </si>
  <si>
    <t>CMR180098577</t>
  </si>
  <si>
    <t>CMR180097689</t>
  </si>
  <si>
    <t>CMR180097385</t>
  </si>
  <si>
    <t>CMR180097376</t>
  </si>
  <si>
    <t>CMR180098041</t>
  </si>
  <si>
    <t>CMR180097455</t>
  </si>
  <si>
    <t>CMR180098531</t>
  </si>
  <si>
    <t>CMR180097354</t>
  </si>
  <si>
    <t>CMR180098686</t>
  </si>
  <si>
    <t>CMR180098703</t>
  </si>
  <si>
    <t>CMR180097684</t>
  </si>
  <si>
    <t>CMR180095981</t>
  </si>
  <si>
    <t>CMR180095967</t>
  </si>
  <si>
    <t>CMR180098504</t>
  </si>
  <si>
    <t>CMR180098514</t>
  </si>
  <si>
    <t>CMR180098881</t>
  </si>
  <si>
    <t>CMR180098339</t>
  </si>
  <si>
    <t>CMR180098502</t>
  </si>
  <si>
    <t>CMR180098481</t>
  </si>
  <si>
    <t>CMR180098275</t>
  </si>
  <si>
    <t>CMR180098227</t>
  </si>
  <si>
    <t>CMR180097120</t>
  </si>
  <si>
    <t>CMR180096425</t>
  </si>
  <si>
    <t>CMR180098331</t>
  </si>
  <si>
    <t>07.05.2018</t>
  </si>
  <si>
    <t>CMR180095959</t>
  </si>
  <si>
    <t>CMR180096014</t>
  </si>
  <si>
    <t>CMR180096019</t>
  </si>
  <si>
    <t>38600000</t>
  </si>
  <si>
    <t>spa180003826</t>
  </si>
  <si>
    <t>72400000</t>
  </si>
  <si>
    <t>CMR180097694</t>
  </si>
  <si>
    <t>79900000</t>
  </si>
  <si>
    <t>CMR180097369</t>
  </si>
  <si>
    <t>15900000</t>
  </si>
  <si>
    <t>CMR180098031</t>
  </si>
  <si>
    <t>CMR180096328</t>
  </si>
  <si>
    <t>08.05.2018</t>
  </si>
  <si>
    <t>10.05.2018</t>
  </si>
  <si>
    <t>11.05.2018</t>
  </si>
  <si>
    <t>CMR180098518</t>
  </si>
  <si>
    <t>CMR180083938</t>
  </si>
  <si>
    <t>CMR180083930</t>
  </si>
  <si>
    <t>CMR180083923</t>
  </si>
  <si>
    <t>12`049.20</t>
  </si>
  <si>
    <t>10`384.00</t>
  </si>
  <si>
    <t>CMR180083485</t>
  </si>
  <si>
    <t>CMR180083510</t>
  </si>
  <si>
    <t>CMR180083505</t>
  </si>
  <si>
    <t>CMR180083927</t>
  </si>
  <si>
    <t>CMR180083953</t>
  </si>
  <si>
    <t>CMR180083952</t>
  </si>
  <si>
    <t>CMR180083951</t>
  </si>
  <si>
    <t xml:space="preserve">1`250.00 </t>
  </si>
  <si>
    <t>1`937.50</t>
  </si>
  <si>
    <t>20`296.00</t>
  </si>
  <si>
    <t>CMR180076643</t>
  </si>
  <si>
    <t>2`800.00</t>
  </si>
  <si>
    <t>3`142.10</t>
  </si>
  <si>
    <t>3`415.00</t>
  </si>
  <si>
    <t xml:space="preserve">2`370.00 </t>
  </si>
  <si>
    <t>3`412.50</t>
  </si>
  <si>
    <t>1`300.00</t>
  </si>
  <si>
    <t>3`350.00</t>
  </si>
  <si>
    <t xml:space="preserve">1`547.89 </t>
  </si>
  <si>
    <t xml:space="preserve">31`462.17 </t>
  </si>
  <si>
    <t>23`167.68</t>
  </si>
  <si>
    <t xml:space="preserve">1`000.00 </t>
  </si>
  <si>
    <t xml:space="preserve">2`200.00 </t>
  </si>
  <si>
    <t>2`187.50</t>
  </si>
  <si>
    <t>CMR180069219</t>
  </si>
  <si>
    <t>CMR180088050</t>
  </si>
  <si>
    <t>7`646.40</t>
  </si>
  <si>
    <t xml:space="preserve">2`050.00 </t>
  </si>
  <si>
    <t>4`900.00</t>
  </si>
  <si>
    <t xml:space="preserve"> 1`408.00</t>
  </si>
  <si>
    <t xml:space="preserve"> 1`500.00 </t>
  </si>
  <si>
    <t xml:space="preserve">1`194.16 </t>
  </si>
  <si>
    <t>13`583.00</t>
  </si>
  <si>
    <t>30`285.40</t>
  </si>
  <si>
    <t>1`199.56</t>
  </si>
  <si>
    <t xml:space="preserve">3`080.00 </t>
  </si>
  <si>
    <t>1`466.74</t>
  </si>
  <si>
    <t>28`651.57</t>
  </si>
  <si>
    <t>1`365.00</t>
  </si>
  <si>
    <t xml:space="preserve">17`200.00 </t>
  </si>
  <si>
    <t xml:space="preserve">5`890.00 </t>
  </si>
  <si>
    <t>3`895.51</t>
  </si>
  <si>
    <t>2`590.00</t>
  </si>
  <si>
    <t>21`077.50</t>
  </si>
  <si>
    <t xml:space="preserve">4`724.74 </t>
  </si>
  <si>
    <t xml:space="preserve">4`349.41 </t>
  </si>
  <si>
    <t>10`385.93</t>
  </si>
  <si>
    <t>1`859.91</t>
  </si>
  <si>
    <t>შპს "ჯითიერი"</t>
  </si>
  <si>
    <t>სს "ბორჯომი ლიკანი ინთერნეიშენალი"</t>
  </si>
  <si>
    <t>შპს "ჯიემთი სასტუმროები"</t>
  </si>
  <si>
    <t>შპს "ვიზარდ ივენთი"</t>
  </si>
  <si>
    <t>შპს "ეიდიესეს პრინტი"</t>
  </si>
  <si>
    <t>სარეკლამო ბანერის დამზადება</t>
  </si>
  <si>
    <t>შპს "პენსან ჯორჯია"</t>
  </si>
  <si>
    <t>სასტუმრო მომსახურება</t>
  </si>
  <si>
    <t>ფ.პ ნინო აღლაძე</t>
  </si>
  <si>
    <t>შპს ,,კანც სერვისი"</t>
  </si>
  <si>
    <t>კატრიჯების აღდგენა დამუხტვა</t>
  </si>
  <si>
    <t>სსიპ "საქართველოს საკანანომდებლო მაცნე"</t>
  </si>
  <si>
    <t>შპს "მგზავრები"</t>
  </si>
  <si>
    <t>შპს ,,წისქვილი ჯგუფი"</t>
  </si>
  <si>
    <t>26 მაისის ღონისძიების ორგანიზება</t>
  </si>
  <si>
    <t>შპს ,,დაბი გრუპ ჯორჯია"</t>
  </si>
  <si>
    <t>CMR180101750</t>
  </si>
  <si>
    <t>CMR180101791</t>
  </si>
  <si>
    <t>CMR180101044</t>
  </si>
  <si>
    <t>CMR180102439</t>
  </si>
  <si>
    <t>CMR180102467</t>
  </si>
  <si>
    <t>CMR180102504</t>
  </si>
  <si>
    <t>CMR180101007</t>
  </si>
  <si>
    <t>CMR180101757</t>
  </si>
  <si>
    <t>CMR180099708</t>
  </si>
  <si>
    <t>CMR180103359</t>
  </si>
  <si>
    <t>CMR180103312</t>
  </si>
  <si>
    <t>CMR180102865</t>
  </si>
  <si>
    <t>CMR180102506</t>
  </si>
  <si>
    <t>CMR180103344</t>
  </si>
  <si>
    <t>14.05.2018</t>
  </si>
  <si>
    <t>15.05.2018</t>
  </si>
  <si>
    <t>CMR180102289</t>
  </si>
  <si>
    <t>CMR180102493</t>
  </si>
  <si>
    <t>16.05.2018</t>
  </si>
  <si>
    <t>CMR180102500</t>
  </si>
  <si>
    <t>22400000</t>
  </si>
  <si>
    <t>CMR180101679</t>
  </si>
  <si>
    <t>30100000</t>
  </si>
  <si>
    <t>CMR180101677</t>
  </si>
  <si>
    <t>CMR180104013</t>
  </si>
  <si>
    <t>17.05.2018</t>
  </si>
  <si>
    <t>CMR180102508</t>
  </si>
  <si>
    <t>18.05.2018</t>
  </si>
  <si>
    <t>21.05.2018</t>
  </si>
  <si>
    <t>22.05.2018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</si>
  <si>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17 მაისის  #1088 განკარგულების საფუძველზე (SMP180001085 )</t>
  </si>
  <si>
    <t>23.05.2018</t>
  </si>
  <si>
    <t>CMR180104058</t>
  </si>
  <si>
    <t xml:space="preserve">1`348.00 </t>
  </si>
  <si>
    <t xml:space="preserve">63`112.00 </t>
  </si>
  <si>
    <t>CMR180065193</t>
  </si>
  <si>
    <t xml:space="preserve">1`444.32 </t>
  </si>
  <si>
    <t xml:space="preserve">7`378.12 </t>
  </si>
  <si>
    <t>70`599.79</t>
  </si>
  <si>
    <t>1`265.00</t>
  </si>
  <si>
    <t xml:space="preserve">2`540.00 </t>
  </si>
  <si>
    <t>1`200.00</t>
  </si>
  <si>
    <t xml:space="preserve">1`347`775.00 </t>
  </si>
  <si>
    <t xml:space="preserve">3`798`275.00 </t>
  </si>
  <si>
    <t xml:space="preserve">5`094.96 </t>
  </si>
  <si>
    <t xml:space="preserve">99`500.00 </t>
  </si>
  <si>
    <t xml:space="preserve">2`530.00 </t>
  </si>
  <si>
    <t xml:space="preserve">1`196.80 </t>
  </si>
  <si>
    <t>CMR180083029</t>
  </si>
  <si>
    <t>4`268.00</t>
  </si>
  <si>
    <t>39`102.48</t>
  </si>
  <si>
    <t>CMR180078201</t>
  </si>
  <si>
    <t xml:space="preserve"> 280`425.14 </t>
  </si>
  <si>
    <t>1`450.00</t>
  </si>
  <si>
    <t>1`105.00</t>
  </si>
  <si>
    <t xml:space="preserve">2`512.50 </t>
  </si>
  <si>
    <t xml:space="preserve">2`440.00 </t>
  </si>
  <si>
    <t>1`118.00</t>
  </si>
  <si>
    <t xml:space="preserve">4`500.00 </t>
  </si>
  <si>
    <t>4`820.00</t>
  </si>
  <si>
    <t xml:space="preserve"> 2`687.50 </t>
  </si>
  <si>
    <t xml:space="preserve">1`726.38 </t>
  </si>
  <si>
    <t>1`388.00</t>
  </si>
  <si>
    <t>CMR180104204</t>
  </si>
  <si>
    <t>CMR180104194</t>
  </si>
  <si>
    <t>CMR180106084</t>
  </si>
  <si>
    <t>CMR180106035</t>
  </si>
  <si>
    <t>CMR180106028</t>
  </si>
  <si>
    <t>CMR180106164</t>
  </si>
  <si>
    <t>CMR180106701</t>
  </si>
  <si>
    <t>CMR180107293</t>
  </si>
  <si>
    <t>CMR180106785</t>
  </si>
  <si>
    <t>CMR180106782</t>
  </si>
  <si>
    <t>CMR180109624</t>
  </si>
  <si>
    <t>CMR180109482</t>
  </si>
  <si>
    <t>CMR180106273</t>
  </si>
  <si>
    <t>CMR180106267</t>
  </si>
  <si>
    <t>CMR180107303</t>
  </si>
  <si>
    <t>CMR180108052</t>
  </si>
  <si>
    <t>CMR180109623</t>
  </si>
  <si>
    <t>CMR180106726</t>
  </si>
  <si>
    <t>CMR180108934</t>
  </si>
  <si>
    <t>CMR180107265</t>
  </si>
  <si>
    <t>CMR180105265</t>
  </si>
  <si>
    <t>CMR180110406</t>
  </si>
  <si>
    <t>CMR180110168</t>
  </si>
  <si>
    <t>CMR180110195</t>
  </si>
  <si>
    <t>CMR180110368</t>
  </si>
  <si>
    <t>CMR180110327</t>
  </si>
  <si>
    <t>CMR180110160</t>
  </si>
  <si>
    <t>CMR180110377</t>
  </si>
  <si>
    <t>CMR180110818</t>
  </si>
  <si>
    <t>CMR180110865</t>
  </si>
  <si>
    <t>CMR180110876</t>
  </si>
  <si>
    <t>CMR180110887</t>
  </si>
  <si>
    <t>CMR180110890</t>
  </si>
  <si>
    <t>CMR180110898</t>
  </si>
  <si>
    <t>CMR180110384</t>
  </si>
  <si>
    <t>CMR180111192</t>
  </si>
  <si>
    <t>CMR180111070</t>
  </si>
  <si>
    <t>CMR180106997</t>
  </si>
  <si>
    <t>CMR180111046</t>
  </si>
  <si>
    <t>CMR180111074</t>
  </si>
  <si>
    <t>CMR180111210</t>
  </si>
  <si>
    <t>CMR180111095</t>
  </si>
  <si>
    <t>CMR180111204</t>
  </si>
  <si>
    <t>CMR180111170</t>
  </si>
  <si>
    <t>CMR180111245</t>
  </si>
  <si>
    <t>CMR180110376</t>
  </si>
  <si>
    <t>CMR180111218</t>
  </si>
  <si>
    <t>CMR180111079</t>
  </si>
  <si>
    <t>CMR180111222</t>
  </si>
  <si>
    <t>CMR180114202</t>
  </si>
  <si>
    <t>CMR180114204</t>
  </si>
  <si>
    <t>CMR180114200</t>
  </si>
  <si>
    <t>CMR180110790</t>
  </si>
  <si>
    <t>CMR180112645</t>
  </si>
  <si>
    <t>CMR180112617</t>
  </si>
  <si>
    <t>CMR180111040</t>
  </si>
  <si>
    <t>CMR180111047</t>
  </si>
  <si>
    <t>CMR180111050</t>
  </si>
  <si>
    <t>CMR180111062</t>
  </si>
  <si>
    <t>CMR180114728</t>
  </si>
  <si>
    <t>CMR180114661</t>
  </si>
  <si>
    <t>CMR180114502</t>
  </si>
  <si>
    <t>CMR180114866</t>
  </si>
  <si>
    <t>CMR180114869</t>
  </si>
  <si>
    <t>CMR180114878</t>
  </si>
  <si>
    <t>CMR180114886</t>
  </si>
  <si>
    <t>CMR180115217</t>
  </si>
  <si>
    <t>CMR180115207</t>
  </si>
  <si>
    <t>CMR180114936</t>
  </si>
  <si>
    <t>CMR180116818</t>
  </si>
  <si>
    <t>CMR180116809</t>
  </si>
  <si>
    <t>CMR180113284</t>
  </si>
  <si>
    <t>CMR180113306</t>
  </si>
  <si>
    <t>CMR180114810</t>
  </si>
  <si>
    <t>CMR180114725</t>
  </si>
  <si>
    <t>CMR180114739</t>
  </si>
  <si>
    <t>CMR180116802</t>
  </si>
  <si>
    <t>CMR180114982</t>
  </si>
  <si>
    <t>CMR180117381</t>
  </si>
  <si>
    <t>33`646.80</t>
  </si>
  <si>
    <t xml:space="preserve"> 2`581.07</t>
  </si>
  <si>
    <t>3`150.00</t>
  </si>
  <si>
    <t xml:space="preserve">11`074.20 </t>
  </si>
  <si>
    <t>1`970.00</t>
  </si>
  <si>
    <t>3`146.00</t>
  </si>
  <si>
    <t xml:space="preserve"> 1`680.00 </t>
  </si>
  <si>
    <t xml:space="preserve">8`598.00 </t>
  </si>
  <si>
    <t>28`718.00</t>
  </si>
  <si>
    <t>25`630.50</t>
  </si>
  <si>
    <t xml:space="preserve">1`940.87 </t>
  </si>
  <si>
    <t>2`964.16</t>
  </si>
  <si>
    <t>3`280.00</t>
  </si>
  <si>
    <t xml:space="preserve"> 1`975.00</t>
  </si>
  <si>
    <t xml:space="preserve">1`175.00 </t>
  </si>
  <si>
    <t>ფ.პ. ნინო ბრეგაძე</t>
  </si>
  <si>
    <t>შპს "თბილისის სახელმწიფო საკონცეტრო დარბაზი"</t>
  </si>
  <si>
    <t>შპს "სიღნაღი ჰოტელ"</t>
  </si>
  <si>
    <t>cccსარესტორნო მომსახურება</t>
  </si>
  <si>
    <t>შპს "ვარძიარეზორტი"</t>
  </si>
  <si>
    <t>შპს "ყვარლის ედემი"</t>
  </si>
  <si>
    <t>შპს "აკა გრუპი"</t>
  </si>
  <si>
    <t>შპს "Euromedia hub B.V."</t>
  </si>
  <si>
    <t>სარეკლამო კამპანია - გადაცემები</t>
  </si>
  <si>
    <t>შპს "ზურულდი"</t>
  </si>
  <si>
    <t>შპს "აჭარა +"</t>
  </si>
  <si>
    <t>შპს "ჯითიერ"</t>
  </si>
  <si>
    <t>სარეკლამო კამპანია- ჟურნაში ინტერიერი</t>
  </si>
  <si>
    <t>ჰაერის კომპრესორის შესყიდვა</t>
  </si>
  <si>
    <t>შპს "ოქროსთან"</t>
  </si>
  <si>
    <t>ამხანაგობა "კულინარიუმ ქუქინგ სქული"</t>
  </si>
  <si>
    <t>563/1</t>
  </si>
  <si>
    <t>თარჯიმნის მომსაურება</t>
  </si>
  <si>
    <t>ი.მ. ზვიადი ბეჭვაია - თრეველისთ ჯორჯია</t>
  </si>
  <si>
    <t>ი.მ. ავთანდილ ჭინჭარაული</t>
  </si>
  <si>
    <t>შპს "სახანძრო სიგნალიზაცია - ნაპერწკალი"</t>
  </si>
  <si>
    <t xml:space="preserve">საევაკუაციო გეგმის შედგენა </t>
  </si>
  <si>
    <t>შპს "ბრენდ ტ"</t>
  </si>
  <si>
    <t>მანიშნებლების შესყიდვა</t>
  </si>
  <si>
    <t>ფ.პ. ალექსანდრე გველესიანი</t>
  </si>
  <si>
    <t>შპს "ტექნოჰაუსი"</t>
  </si>
  <si>
    <t>კონდენციონერის შესყიდვა</t>
  </si>
  <si>
    <t>ი.მ. ციალა ბახტურიძე</t>
  </si>
  <si>
    <t>შპს "სახანძრო სიგნალიზაცია ნაპერწკალი"</t>
  </si>
  <si>
    <t>არქიტექტურული ნახაზი</t>
  </si>
  <si>
    <t>შპს "ვოიაჟერი"</t>
  </si>
  <si>
    <t>შპს "კულინარიუმ ქუქინგ სქული"</t>
  </si>
  <si>
    <t>შპს "სამციხე"</t>
  </si>
  <si>
    <t>ფ.პ. ანდრო ერაძე</t>
  </si>
  <si>
    <t>ი.მ. თეიმურაზ გუგეშაშვილი</t>
  </si>
  <si>
    <t>ი.მ. დიომიდე დვალი</t>
  </si>
  <si>
    <t>შპს " კახელები"</t>
  </si>
  <si>
    <t>შპს "ალმანიკო"</t>
  </si>
  <si>
    <t>ავტომობილების რეცხვის მომსახურება</t>
  </si>
  <si>
    <t>ი.მ. ფიქრია წვერავა</t>
  </si>
  <si>
    <t>შპს "ობენე"</t>
  </si>
  <si>
    <t>შპს "ვილლა იყალთო ჰო-რე-კა"</t>
  </si>
  <si>
    <t>შპს "კულინამიუმი"</t>
  </si>
  <si>
    <t>ი.მ. მანანა მარგოშვილი</t>
  </si>
  <si>
    <t>ფ.პ, ელენე რაქვიაშვილი</t>
  </si>
  <si>
    <t>ი.მ. ნიკოლოზ ბენიძე</t>
  </si>
  <si>
    <t>ი.მ. რამაზი კვატაშიძე</t>
  </si>
  <si>
    <t>შპს "ვინერია"</t>
  </si>
  <si>
    <t>შპს "აჭარა"</t>
  </si>
  <si>
    <t>შპს "კოპალა"</t>
  </si>
  <si>
    <t>შპს "არგო ინვესტმენტი"</t>
  </si>
  <si>
    <t>ი.მ. თამარ ღვალაძე</t>
  </si>
  <si>
    <t>შპს "გუდ თრეველი"</t>
  </si>
  <si>
    <t>შპს ,,ეს 4ეს"</t>
  </si>
  <si>
    <t>საინფორმაციო ცენტრებისათვის სამეთვალყურეო კამერების  და ქსელური ჩამწერების შესყიდვა</t>
  </si>
  <si>
    <t>შპს ,,გზაჯვარედინი"</t>
  </si>
  <si>
    <t>ღვინის გზის პროექტის მანიშნებლების შესყიდვა</t>
  </si>
  <si>
    <t>შპს ,,ვილლა იყალთო ჰო-რე-კა"</t>
  </si>
  <si>
    <t>ფ.პ გიორგი აბულაძე</t>
  </si>
  <si>
    <t>ამხანაგობა ,,თუშეთი 2016"</t>
  </si>
  <si>
    <t>შპს ,,ღვინის კომპანია შუმი"</t>
  </si>
  <si>
    <t>ი.მ ნანული ჭელიძე</t>
  </si>
  <si>
    <t>შპს ,,ელექტრონიკი"</t>
  </si>
  <si>
    <t>ამხანაგობა ,,თუშური ფარდაგი"</t>
  </si>
  <si>
    <t>შპს ,,ქართული რესტორანი"</t>
  </si>
  <si>
    <r>
      <t>შპს ,,კ &amp; მ რესტორნები K &amp; M Restaurants“</t>
    </r>
    <r>
      <rPr>
        <sz val="8"/>
        <color theme="1"/>
        <rFont val="Calibri"/>
        <family val="2"/>
        <charset val="204"/>
        <scheme val="minor"/>
      </rPr>
      <t> </t>
    </r>
    <r>
      <rPr>
        <sz val="8"/>
        <color theme="1"/>
        <rFont val="Sylfaen"/>
        <family val="1"/>
        <charset val="204"/>
      </rPr>
      <t xml:space="preserve"> </t>
    </r>
  </si>
  <si>
    <t>შპს ,,აი სი არ ფუუდ ენდ ბევერეჯ</t>
  </si>
  <si>
    <t>შპს ,,კულინარიუმი"</t>
  </si>
  <si>
    <t>შპს ფოლკ გარდენ ფაინ ფუდ ენდ კატერინგ </t>
  </si>
  <si>
    <t>შპს ,,დუდა თრეველი"</t>
  </si>
  <si>
    <t>შპს ,,ბ და რ ბიზნესი</t>
  </si>
  <si>
    <t>ი.მ ალექსანდრე შერვაშიძე</t>
  </si>
  <si>
    <t>შპს ,,ხიდი 206"</t>
  </si>
  <si>
    <t>ფ.პ ალექსანდრე გველესიანი</t>
  </si>
  <si>
    <t>შპს ,,ნივადა გრუპი"</t>
  </si>
  <si>
    <t>სს ,,საქართველოს სასტუმროები და სპა"</t>
  </si>
  <si>
    <t>შპს "პროსერვისი"</t>
  </si>
  <si>
    <t>ფ.პ ზურაბი მამაცაშვილი</t>
  </si>
  <si>
    <t xml:space="preserve">შენობის მოწყობილობების შეკეკეთება </t>
  </si>
  <si>
    <t>შპს ,,ჰორიზონტი"</t>
  </si>
  <si>
    <t>შპს ,,კახური ტრადიციული მეღვინეობა"</t>
  </si>
  <si>
    <t>ფ.პ დავით ნოზაძე</t>
  </si>
  <si>
    <t>შპს ,,სამება"</t>
  </si>
  <si>
    <t>24.05.2018</t>
  </si>
  <si>
    <t>SPA180003823</t>
  </si>
  <si>
    <t>CMR180110211</t>
  </si>
  <si>
    <t>CMR180109289</t>
  </si>
  <si>
    <t>25.05.2018</t>
  </si>
  <si>
    <t>CMR180109206</t>
  </si>
  <si>
    <t>CMR180108059</t>
  </si>
  <si>
    <t>CMR180108064</t>
  </si>
  <si>
    <t>CMR180111100</t>
  </si>
  <si>
    <t>28.05.2018</t>
  </si>
  <si>
    <t>29.05.2018</t>
  </si>
  <si>
    <t>31.05.2018</t>
  </si>
  <si>
    <t>42100000</t>
  </si>
  <si>
    <t>01.06.2018</t>
  </si>
  <si>
    <t>CMR180111055</t>
  </si>
  <si>
    <t>CMR180114023</t>
  </si>
  <si>
    <t>CMR180113912</t>
  </si>
  <si>
    <t>04.06.2018</t>
  </si>
  <si>
    <t>71200000</t>
  </si>
  <si>
    <t>05.06.2018</t>
  </si>
  <si>
    <t>35100000</t>
  </si>
  <si>
    <t>06.06.2018</t>
  </si>
  <si>
    <t>CMR180117422</t>
  </si>
  <si>
    <t>07.06.2018</t>
  </si>
  <si>
    <t>42500000</t>
  </si>
  <si>
    <t>CMR180115802</t>
  </si>
  <si>
    <t>08.06.2018</t>
  </si>
  <si>
    <t>CMR180116831</t>
  </si>
  <si>
    <t>CMR180116871</t>
  </si>
  <si>
    <t>CMR180118358</t>
  </si>
  <si>
    <t>CMR180118332</t>
  </si>
  <si>
    <t>11.06.2018</t>
  </si>
  <si>
    <t>CMR180118123</t>
  </si>
  <si>
    <t>CMR180118131</t>
  </si>
  <si>
    <t>CMR180117416</t>
  </si>
  <si>
    <t xml:space="preserve"> CMR180118137</t>
  </si>
  <si>
    <t>CMR180117330</t>
  </si>
  <si>
    <t>CMR180116842</t>
  </si>
  <si>
    <t>CMR180117486</t>
  </si>
  <si>
    <t>CMR180119537</t>
  </si>
  <si>
    <t>CMR180120101</t>
  </si>
  <si>
    <t>CMR180118758</t>
  </si>
  <si>
    <t xml:space="preserve"> CMR180120202</t>
  </si>
  <si>
    <t>12.06.2018</t>
  </si>
  <si>
    <t>CMR180115955</t>
  </si>
  <si>
    <t>13.06.2018</t>
  </si>
  <si>
    <t xml:space="preserve"> CMR180118890</t>
  </si>
  <si>
    <t xml:space="preserve"> CMR180118900</t>
  </si>
  <si>
    <t>CMR180117495</t>
  </si>
  <si>
    <t xml:space="preserve"> CMR180118112</t>
  </si>
  <si>
    <t>50100000</t>
  </si>
  <si>
    <t>spa180004770</t>
  </si>
  <si>
    <t>14.06.2018</t>
  </si>
  <si>
    <t>CMR180120910</t>
  </si>
  <si>
    <t>CMR180120300</t>
  </si>
  <si>
    <t>CMR180120743</t>
  </si>
  <si>
    <t>CMR180120293</t>
  </si>
  <si>
    <t>CMR180120299</t>
  </si>
  <si>
    <t xml:space="preserve">CMR180120290 </t>
  </si>
  <si>
    <t>CMR180120297</t>
  </si>
  <si>
    <t>CMR180120000</t>
  </si>
  <si>
    <t>CMR180119500</t>
  </si>
  <si>
    <t>CMR180119986</t>
  </si>
  <si>
    <t>15.06.2018</t>
  </si>
  <si>
    <t>CMR180121259</t>
  </si>
  <si>
    <t>CMR180121684</t>
  </si>
  <si>
    <t>553000000</t>
  </si>
  <si>
    <t>CMR180121667</t>
  </si>
  <si>
    <t>CMR180121578</t>
  </si>
  <si>
    <t>CMR180121239</t>
  </si>
  <si>
    <t>CMR180118189</t>
  </si>
  <si>
    <t xml:space="preserve"> CMR180120150</t>
  </si>
  <si>
    <t>CMR180119559</t>
  </si>
  <si>
    <t>CMR180118698</t>
  </si>
  <si>
    <t xml:space="preserve"> CMR180118876</t>
  </si>
  <si>
    <t>CMR180118706</t>
  </si>
  <si>
    <t>18.06.2018</t>
  </si>
  <si>
    <t>19.06.2018</t>
  </si>
  <si>
    <t>CMR180119570</t>
  </si>
  <si>
    <t>CMR180119576</t>
  </si>
  <si>
    <t>CMR180119564</t>
  </si>
  <si>
    <t>CMR180119580</t>
  </si>
  <si>
    <t>20.06.2018</t>
  </si>
  <si>
    <t>CMR180121312</t>
  </si>
  <si>
    <t>CMR180121334</t>
  </si>
  <si>
    <t>50700000</t>
  </si>
  <si>
    <t>21.06.2018</t>
  </si>
  <si>
    <t>22.06.2018</t>
  </si>
  <si>
    <t xml:space="preserve">1`400.00 </t>
  </si>
  <si>
    <t>CMR180101774</t>
  </si>
  <si>
    <t>CMR180101765</t>
  </si>
  <si>
    <t>3`360.00</t>
  </si>
  <si>
    <t>1`340.00</t>
  </si>
  <si>
    <t>5`900.00</t>
  </si>
  <si>
    <t>CMR180099625</t>
  </si>
  <si>
    <t>CMR180099629</t>
  </si>
  <si>
    <t>1`178.50</t>
  </si>
  <si>
    <t>5`250.00</t>
  </si>
  <si>
    <t>16`634.70</t>
  </si>
  <si>
    <t xml:space="preserve">2`340.00 </t>
  </si>
  <si>
    <t>10`168.00</t>
  </si>
  <si>
    <t>224`906.11</t>
  </si>
  <si>
    <t xml:space="preserve">3`097.50 </t>
  </si>
  <si>
    <t>6`000.00</t>
  </si>
  <si>
    <t>2`950.00</t>
  </si>
  <si>
    <t>3`500.00</t>
  </si>
  <si>
    <t xml:space="preserve"> 5`455.00 </t>
  </si>
  <si>
    <t>2`040.00</t>
  </si>
  <si>
    <t>2`275.00</t>
  </si>
  <si>
    <t xml:space="preserve"> 2`592.50 </t>
  </si>
  <si>
    <t>1`610.00</t>
  </si>
  <si>
    <t xml:space="preserve">3`200.00 </t>
  </si>
  <si>
    <t>1`950.00</t>
  </si>
  <si>
    <t>1`807.50</t>
  </si>
  <si>
    <t>10`704.96</t>
  </si>
  <si>
    <t xml:space="preserve">6`393.42 </t>
  </si>
  <si>
    <t xml:space="preserve">9`136.36 </t>
  </si>
  <si>
    <t>1`699.20</t>
  </si>
  <si>
    <t>1`180.00</t>
  </si>
  <si>
    <t>23`923.20</t>
  </si>
  <si>
    <t>2`985.00</t>
  </si>
  <si>
    <t>1`885.00</t>
  </si>
  <si>
    <t>2`062.50</t>
  </si>
  <si>
    <t>1`150.00</t>
  </si>
  <si>
    <t>4`656.00</t>
  </si>
  <si>
    <t>3`540.00</t>
  </si>
  <si>
    <t>344`846.67</t>
  </si>
  <si>
    <t xml:space="preserve">CMR180101679 </t>
  </si>
  <si>
    <t>2`360.00</t>
  </si>
  <si>
    <t>1`327.00</t>
  </si>
  <si>
    <t>6`240.00</t>
  </si>
  <si>
    <t>1`900.00</t>
  </si>
  <si>
    <t>1`650.00</t>
  </si>
  <si>
    <t xml:space="preserve">1`412.50 </t>
  </si>
  <si>
    <t xml:space="preserve">4`000.00 </t>
  </si>
  <si>
    <t xml:space="preserve">7`000.00 </t>
  </si>
  <si>
    <t>1`687.50</t>
  </si>
  <si>
    <t>5`947.20</t>
  </si>
  <si>
    <t>20`603.33</t>
  </si>
  <si>
    <t>მე-3 კლასის მაღალი გამავლობის მსუბუქი ავტომობილის ტექნიკური მომსახურება</t>
  </si>
  <si>
    <t>CMR160053737</t>
  </si>
  <si>
    <t>1`560.00</t>
  </si>
  <si>
    <t>7`542.00</t>
  </si>
  <si>
    <t xml:space="preserve">5`037.00 </t>
  </si>
  <si>
    <t xml:space="preserve">1`390.00 </t>
  </si>
  <si>
    <t>1`320.00</t>
  </si>
  <si>
    <t>2`550.00</t>
  </si>
  <si>
    <t>1`140.00</t>
  </si>
  <si>
    <t>2`738.05</t>
  </si>
  <si>
    <t>CMR180121281</t>
  </si>
  <si>
    <t>2`250.00</t>
  </si>
  <si>
    <t>CMR180121807</t>
  </si>
  <si>
    <t>CMR180120916</t>
  </si>
  <si>
    <t>CMR180120913</t>
  </si>
  <si>
    <t xml:space="preserve">1`700.00 </t>
  </si>
  <si>
    <t>1`268.60</t>
  </si>
  <si>
    <t>1`980.00</t>
  </si>
  <si>
    <t xml:space="preserve">2`891.00 </t>
  </si>
  <si>
    <t>CMR180121806</t>
  </si>
  <si>
    <t>CMR180121802</t>
  </si>
  <si>
    <t>CMR180121805</t>
  </si>
  <si>
    <t>CMR180121809</t>
  </si>
  <si>
    <t xml:space="preserve"> 3`750.00 </t>
  </si>
  <si>
    <t xml:space="preserve">3`150.00 </t>
  </si>
  <si>
    <t>6`300.00</t>
  </si>
  <si>
    <t>CMR180124198</t>
  </si>
  <si>
    <t>CMR180124331</t>
  </si>
  <si>
    <t>CMR180124173</t>
  </si>
  <si>
    <t>CMR180124180</t>
  </si>
  <si>
    <t>CMR180122866</t>
  </si>
  <si>
    <t xml:space="preserve">2`500.00 </t>
  </si>
  <si>
    <t>CMR180122838</t>
  </si>
  <si>
    <t>CMR180122469</t>
  </si>
  <si>
    <t xml:space="preserve">1`844.00 </t>
  </si>
  <si>
    <t>1`690.92</t>
  </si>
  <si>
    <t>CMR180054366</t>
  </si>
  <si>
    <t>CMR180054356</t>
  </si>
  <si>
    <t xml:space="preserve">2`832.00 </t>
  </si>
  <si>
    <t>3`130.00</t>
  </si>
  <si>
    <t>11`890.00</t>
  </si>
  <si>
    <t>1`196.46</t>
  </si>
  <si>
    <t>1`808.10</t>
  </si>
  <si>
    <t>2`340.00</t>
  </si>
  <si>
    <t xml:space="preserve">1`590.00 </t>
  </si>
  <si>
    <t>CMR180123642</t>
  </si>
  <si>
    <t>CMR180123562</t>
  </si>
  <si>
    <t>CMR180123602</t>
  </si>
  <si>
    <t>CMR180123598</t>
  </si>
  <si>
    <t>CMR180125080</t>
  </si>
  <si>
    <t>CMR180124887</t>
  </si>
  <si>
    <t>CMR180124590</t>
  </si>
  <si>
    <t>CMR180124574</t>
  </si>
  <si>
    <t>CMR180123308</t>
  </si>
  <si>
    <t>CMR180125372</t>
  </si>
  <si>
    <t>CMR180125375</t>
  </si>
  <si>
    <t>CMR180123480</t>
  </si>
  <si>
    <t>CMR180125519</t>
  </si>
  <si>
    <t>CMR180125532</t>
  </si>
  <si>
    <t>CMR180123788</t>
  </si>
  <si>
    <t>CMR180123801</t>
  </si>
  <si>
    <t>CMR180123672</t>
  </si>
  <si>
    <t>CMR180123035</t>
  </si>
  <si>
    <t>CMR180126335</t>
  </si>
  <si>
    <t>CMR180124003</t>
  </si>
  <si>
    <t>სიგნალიზაციის აპარატურის შესყიდვა</t>
  </si>
  <si>
    <t>მონტაჟის მომსახურება</t>
  </si>
  <si>
    <t>შპს "საქკურმიწყალი"</t>
  </si>
  <si>
    <t>ურეკი შეკვეთილის კვლევა</t>
  </si>
  <si>
    <t>შპს "ტრაფიკ თრეველი"</t>
  </si>
  <si>
    <t>სამღებრო სამუშაოები</t>
  </si>
  <si>
    <t>სარეკლამო კამპანია ჟურნალში where</t>
  </si>
  <si>
    <t>შპს "გამომცემლობა ინდიგო"</t>
  </si>
  <si>
    <t>სარეკლამო კამპანია ჟურნალში ედვენჩერი</t>
  </si>
  <si>
    <t>სსიპ "სახელმწიფო სერვისების განვიტარების სააგენტო"</t>
  </si>
  <si>
    <t>აიდი წამკითხველების შესყიდვა</t>
  </si>
  <si>
    <t>ი.მ. ლევან მედულაშვილი</t>
  </si>
  <si>
    <t>კონდენციონერის შეკეთება</t>
  </si>
  <si>
    <t>შპს "მერსინ ტურიზი"</t>
  </si>
  <si>
    <t>შპს "გრანდ ჰოტელ უშბა"</t>
  </si>
  <si>
    <t>შპს "მარტვილი პალასი"</t>
  </si>
  <si>
    <t>ამხანაგობა "საოჯახო მარანი ოდა"</t>
  </si>
  <si>
    <t>ი.მ. ბელა კუპრავა</t>
  </si>
  <si>
    <t>შპს "ზუგდიდი ქალაქური"</t>
  </si>
  <si>
    <t>შპს "გ და ლ რესტორნები"</t>
  </si>
  <si>
    <t>შპს "ღVINO underground"</t>
  </si>
  <si>
    <t>შპს "ინი გრუპი"</t>
  </si>
  <si>
    <t>შპს "ბრიგიტი"</t>
  </si>
  <si>
    <t>შპს "ვინერეა"</t>
  </si>
  <si>
    <t>შპს "თაშრე"</t>
  </si>
  <si>
    <t>შპს "ქუქს"</t>
  </si>
  <si>
    <t>ააიპ საქართველოს სპელეოლოგთა კავშირი"</t>
  </si>
  <si>
    <t xml:space="preserve">ზემო სვანეთის სამთო-საფეხმავლო ბილიკების კვლევის მომსახურების შესყიდვა </t>
  </si>
  <si>
    <t>შპს "ადა"</t>
  </si>
  <si>
    <t>ლეპტოპის შესყიდვა</t>
  </si>
  <si>
    <t>შპს "თბილისის სასტრანსპორტო კომპანია"</t>
  </si>
  <si>
    <t>პარკირების ერთწლიანი საფასური</t>
  </si>
  <si>
    <t>შპს "ულტრა"</t>
  </si>
  <si>
    <t>უწყვეტი კვების წყაროს შესყიდვა</t>
  </si>
  <si>
    <t>ღიმილი გიბრუნდება სარეკლამო კამპანია</t>
  </si>
  <si>
    <t>შპს "ჩოფიკა"</t>
  </si>
  <si>
    <t>შპს "ბრიგიტე"</t>
  </si>
  <si>
    <t>ააიპ "ხელოვნების საერთაშორისო ცენტრი"</t>
  </si>
  <si>
    <t>ფ.პ. ნინო აღლაძე</t>
  </si>
  <si>
    <t xml:space="preserve">Motivate Publishing </t>
  </si>
  <si>
    <t>ღონისძიების ორგანიზება წიგნის პრეზენტაცია</t>
  </si>
  <si>
    <t>ი.მ. მარინა ზარიკაშვილი</t>
  </si>
  <si>
    <t>ამხანაგობა "საოჯახო სასტუმრო კოშა +"</t>
  </si>
  <si>
    <t>ი.მ. ნანა გოგოჭური</t>
  </si>
  <si>
    <t>სს "საქართველოს სასტუმროები და სპა</t>
  </si>
  <si>
    <t>შპს "ჯორჯიან ეარვეისი"</t>
  </si>
  <si>
    <t>შპს "თეგი"</t>
  </si>
  <si>
    <t>შპს "ვებერი"</t>
  </si>
  <si>
    <t>ონლაინ სარეკლამო კამპანია</t>
  </si>
  <si>
    <t>გარე რეკლამა პროექტ „საქართველო როგორც ყველაზე გაზიარებადი ქვეყანა“ ფარგლებში</t>
  </si>
  <si>
    <t>შპს მუზეუმი</t>
  </si>
  <si>
    <t>ყავის შესვენება</t>
  </si>
  <si>
    <t xml:space="preserve"> შპს "ავიაქსელი"</t>
  </si>
  <si>
    <t>შპს "გორგასალი"</t>
  </si>
  <si>
    <t>შპს "გ.თ.გ ჯგუფი"</t>
  </si>
  <si>
    <t>შპს "ვილა იყალთო ჰო-რე-კა"</t>
  </si>
  <si>
    <t>შპს „მშენებლობების საპროექტო ჯგუფი“</t>
  </si>
  <si>
    <t>რემონტის პროექტის შესყიდვა</t>
  </si>
  <si>
    <t>ფ.პ. "ქეთევან ახობაძე"</t>
  </si>
  <si>
    <t>შპს "IRRICULT GE"</t>
  </si>
  <si>
    <t>შპს "კოსტავა 2016"</t>
  </si>
  <si>
    <t>34900000</t>
  </si>
  <si>
    <t>45300000</t>
  </si>
  <si>
    <t>73300000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</si>
  <si>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8 ივნისი   #1259 განკარგულების საფუძველზე (SMP180000937)</t>
  </si>
  <si>
    <t>25.06.2018</t>
  </si>
  <si>
    <t>45400000</t>
  </si>
  <si>
    <t>26.06.2018</t>
  </si>
  <si>
    <t>CMR180124912</t>
  </si>
  <si>
    <t>CMR180124878</t>
  </si>
  <si>
    <t>27.06.2018</t>
  </si>
  <si>
    <t>CMR180125419</t>
  </si>
  <si>
    <t>98300000</t>
  </si>
  <si>
    <t>CMR180124160</t>
  </si>
  <si>
    <t>CMR180127645</t>
  </si>
  <si>
    <t>CMR180127441</t>
  </si>
  <si>
    <t>CMR180127431</t>
  </si>
  <si>
    <t>28.06.2018</t>
  </si>
  <si>
    <t>CMR180128066</t>
  </si>
  <si>
    <t>CMR180125634</t>
  </si>
  <si>
    <t>CMR180125645</t>
  </si>
  <si>
    <t>CMR180125650</t>
  </si>
  <si>
    <t>CMR180125659</t>
  </si>
  <si>
    <t>CMR180125667</t>
  </si>
  <si>
    <t>CMR180126533</t>
  </si>
  <si>
    <t>29.06.2018</t>
  </si>
  <si>
    <t>CMR180126541</t>
  </si>
  <si>
    <t>CMR180128916</t>
  </si>
  <si>
    <t>CMR180128866</t>
  </si>
  <si>
    <t>CMR180128915</t>
  </si>
  <si>
    <t>CMR180128528</t>
  </si>
  <si>
    <t>CMR180128880</t>
  </si>
  <si>
    <t>CMR180128904</t>
  </si>
  <si>
    <t>CMR180128509</t>
  </si>
  <si>
    <t>CMR180128774</t>
  </si>
  <si>
    <t>02.07.2018</t>
  </si>
  <si>
    <t>CMR180129083</t>
  </si>
  <si>
    <t>CMR180129062</t>
  </si>
  <si>
    <t>CMR180129119</t>
  </si>
  <si>
    <t>03.07.2018</t>
  </si>
  <si>
    <t>CMR180129326</t>
  </si>
  <si>
    <t>CMR180129320</t>
  </si>
  <si>
    <t>CMR180128312</t>
  </si>
  <si>
    <t>CMR180131186</t>
  </si>
  <si>
    <t>CMR180128542</t>
  </si>
  <si>
    <t>CMR180129275</t>
  </si>
  <si>
    <t>05.07.2018</t>
  </si>
  <si>
    <t>SPA180004523</t>
  </si>
  <si>
    <t>06.07.2018</t>
  </si>
  <si>
    <t>34300000</t>
  </si>
  <si>
    <t>CMR180128669</t>
  </si>
  <si>
    <t>CMR180131907</t>
  </si>
  <si>
    <t>09.07.2018</t>
  </si>
  <si>
    <t>04.08.2019</t>
  </si>
  <si>
    <t>63700000</t>
  </si>
  <si>
    <t>CMR180129306</t>
  </si>
  <si>
    <t>CMR180131557</t>
  </si>
  <si>
    <t>CMR180132369</t>
  </si>
  <si>
    <t>CMR180132373</t>
  </si>
  <si>
    <t>CMR180134292</t>
  </si>
  <si>
    <t>CMR180130169</t>
  </si>
  <si>
    <t>10.07.2018</t>
  </si>
  <si>
    <t>CMR180132160</t>
  </si>
  <si>
    <t>CMR180132155</t>
  </si>
  <si>
    <t>CMR180132149</t>
  </si>
  <si>
    <t>CMR180134324</t>
  </si>
  <si>
    <t>CMR180132143</t>
  </si>
  <si>
    <t>80500000</t>
  </si>
  <si>
    <t>CMR180129964</t>
  </si>
  <si>
    <t>11.07.2018</t>
  </si>
  <si>
    <t>CMR180131486</t>
  </si>
  <si>
    <t>CMR180131483</t>
  </si>
  <si>
    <t>CMR180130392</t>
  </si>
  <si>
    <t>12.07.2018</t>
  </si>
  <si>
    <t>CMR180130592</t>
  </si>
  <si>
    <t>13.07.2018</t>
  </si>
  <si>
    <t>CMR180132248</t>
  </si>
  <si>
    <t>CMR180132232</t>
  </si>
  <si>
    <t>CMR180132271</t>
  </si>
  <si>
    <t>CMR180132259</t>
  </si>
  <si>
    <t>CMR180131581</t>
  </si>
  <si>
    <t>CMR180134258</t>
  </si>
  <si>
    <t>17.07.2018</t>
  </si>
  <si>
    <t>CMR180135649</t>
  </si>
  <si>
    <t>CMR180135621</t>
  </si>
  <si>
    <t>CMR180135685</t>
  </si>
  <si>
    <t>CMR180135676</t>
  </si>
  <si>
    <t>18.07.2018</t>
  </si>
  <si>
    <t>CMR180133603</t>
  </si>
  <si>
    <t>SPA180005257</t>
  </si>
  <si>
    <t>19.07.2018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</si>
  <si>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2018 წლის 13 ივლისის  N1688 განკარგულების საფუძველზე (SMP180001479)</t>
  </si>
  <si>
    <t>20.07.2018</t>
  </si>
  <si>
    <t>23.07.2018</t>
  </si>
  <si>
    <t>71300000</t>
  </si>
  <si>
    <t>25.07.2018</t>
  </si>
  <si>
    <t>2`674.50</t>
  </si>
  <si>
    <t>CMR180124359</t>
  </si>
  <si>
    <t>CMR180124883</t>
  </si>
  <si>
    <t>4`440.60</t>
  </si>
  <si>
    <t>1`350.00</t>
  </si>
  <si>
    <t>5`800.00</t>
  </si>
  <si>
    <t>8`360.00</t>
  </si>
  <si>
    <t>2`850.00</t>
  </si>
  <si>
    <t>3`365.00</t>
  </si>
  <si>
    <t>5`100.00</t>
  </si>
  <si>
    <t>2`030.00</t>
  </si>
  <si>
    <t>2`240.00</t>
  </si>
  <si>
    <t>CMR180124223</t>
  </si>
  <si>
    <t>CMR180124263</t>
  </si>
  <si>
    <t>CMR180124250</t>
  </si>
  <si>
    <t>1`732.50</t>
  </si>
  <si>
    <t>CMR180121147</t>
  </si>
  <si>
    <t>293`520.00</t>
  </si>
  <si>
    <t xml:space="preserve">2`112.48 </t>
  </si>
  <si>
    <t>3`900.00</t>
  </si>
  <si>
    <t>CMR180124291</t>
  </si>
  <si>
    <t>CMR180124186</t>
  </si>
  <si>
    <t>CMR180124725</t>
  </si>
  <si>
    <t>CMR180121740</t>
  </si>
  <si>
    <t>1`877.38</t>
  </si>
  <si>
    <t>1`181.00</t>
  </si>
  <si>
    <t>SPA180004684</t>
  </si>
  <si>
    <t xml:space="preserve">1`199.00 </t>
  </si>
  <si>
    <t>2`177.00</t>
  </si>
  <si>
    <t>1`000.00</t>
  </si>
  <si>
    <t>2`478.00</t>
  </si>
  <si>
    <t>6`900.17</t>
  </si>
  <si>
    <t xml:space="preserve"> 4`000.00</t>
  </si>
  <si>
    <t>36`732.00</t>
  </si>
  <si>
    <t>1`312.50</t>
  </si>
  <si>
    <t>7`840.00</t>
  </si>
  <si>
    <t xml:space="preserve">3`900.00 </t>
  </si>
  <si>
    <t xml:space="preserve">5`251.80 </t>
  </si>
  <si>
    <t>80`492.52</t>
  </si>
  <si>
    <t xml:space="preserve">6`386.16 </t>
  </si>
  <si>
    <t>2`263.00</t>
  </si>
  <si>
    <t>4`970.00</t>
  </si>
  <si>
    <t xml:space="preserve">3`226.00 </t>
  </si>
  <si>
    <t>2`825.00</t>
  </si>
  <si>
    <t>2`880.00</t>
  </si>
  <si>
    <t>7`600.00</t>
  </si>
  <si>
    <t>SPA180004994</t>
  </si>
  <si>
    <t xml:space="preserve">4`921.00 </t>
  </si>
  <si>
    <t>CMR180138213</t>
  </si>
  <si>
    <t>2`780.00</t>
  </si>
  <si>
    <t>შპს "კომპიუტერშოპი"</t>
  </si>
  <si>
    <t>კომპიუტერისა და პრინტერის შესყიდვა</t>
  </si>
  <si>
    <t>ააიპ სათავგადასავლო ტურიზმის განვითარების ასოციაცია</t>
  </si>
  <si>
    <t>შატილის მარკირება</t>
  </si>
  <si>
    <t>შპს "RSG Goods &amp; Services"</t>
  </si>
  <si>
    <t>ყავის შესყიდვა</t>
  </si>
  <si>
    <t>შპს "გაზეთი ჯორჯია თუდეი"</t>
  </si>
  <si>
    <t>შპს "კურორტი საირმე"</t>
  </si>
  <si>
    <t>შპს "ბორჯომი ლიკანი ინტერნეიშენალი"</t>
  </si>
  <si>
    <t>პორტატული კომპიუტერის (ლეპტოპი) შესყიდვა</t>
  </si>
  <si>
    <t>"eSubstance Ltd T/A Ink"</t>
  </si>
  <si>
    <t>ი.მ. "გიორგი ზანგალაძე"</t>
  </si>
  <si>
    <t>შპს ლ გ გრუპ კომპანია</t>
  </si>
  <si>
    <t>ბაკურიანში სამთო ველოსპორტში ტურნირის მოწყობა/სპორტული ღონისძიების ორგანიზება</t>
  </si>
  <si>
    <t>ი.მ. დარია ხოლოდილინა</t>
  </si>
  <si>
    <t>შპს "კაფე-ახვლედიანის N6"</t>
  </si>
  <si>
    <t>ააიპ საქართველოს ეკოტურიზმის ასოციაცია</t>
  </si>
  <si>
    <t>პანკისის ხეობის სამთო-საფეხმავლო ბილიკების კვლევის მომსახურების შესყიდვა</t>
  </si>
  <si>
    <t>შპს ''გ.თ.გ ჯგუფი''</t>
  </si>
  <si>
    <t>შპს "ჰორეკა მენეჯმენტი"</t>
  </si>
  <si>
    <t>შპს "ვირექს იმერსივ"</t>
  </si>
  <si>
    <t>ღონისძიების ორგანიზების მომსახურება ვირტუალური რეალობის ექსპოზიციით უზრუნველყოფა</t>
  </si>
  <si>
    <t>შპს "ამბასადორი კაჭრეთი"</t>
  </si>
  <si>
    <t>შპს "ლაგაზი"</t>
  </si>
  <si>
    <t>ი.მ. ირაკლი ბლუიშვილი</t>
  </si>
  <si>
    <t>ი.მ. ლამარა ბეჟაშვილი</t>
  </si>
  <si>
    <t>შპს "ხოხბის ცრემლების რესტორანი"</t>
  </si>
  <si>
    <t>შპს "ლეთა"</t>
  </si>
  <si>
    <t>შპს "ბია"</t>
  </si>
  <si>
    <t>შპს "ბერიკა"</t>
  </si>
  <si>
    <t>შპს "სანი ტური"</t>
  </si>
  <si>
    <t>შპს "რმჯ"</t>
  </si>
  <si>
    <t>შპს “ღVINO underground”</t>
  </si>
  <si>
    <t>შპს "საჭაშნიკე"</t>
  </si>
  <si>
    <t>CMR180139771</t>
  </si>
  <si>
    <t>25.07.2019</t>
  </si>
  <si>
    <t>NAT180009757</t>
  </si>
  <si>
    <t>26.07.2018</t>
  </si>
  <si>
    <t>39200000</t>
  </si>
  <si>
    <t>NAT180009667</t>
  </si>
  <si>
    <t>CMR180140359</t>
  </si>
  <si>
    <t>15800000</t>
  </si>
  <si>
    <t>CMR180137904</t>
  </si>
  <si>
    <t>CMR180138068</t>
  </si>
  <si>
    <t>27.07.2018</t>
  </si>
  <si>
    <t>CMR180140498</t>
  </si>
  <si>
    <t>CMR180138470</t>
  </si>
  <si>
    <t>CMR180140958</t>
  </si>
  <si>
    <t>CMR180140497</t>
  </si>
  <si>
    <t>CMR180140496</t>
  </si>
  <si>
    <t>CMR180140890</t>
  </si>
  <si>
    <t>30.07.2018</t>
  </si>
  <si>
    <t>CMR180139221</t>
  </si>
  <si>
    <t>CMR180138507</t>
  </si>
  <si>
    <t>01.08.2018</t>
  </si>
  <si>
    <t>CMR180142839</t>
  </si>
  <si>
    <t>02.08.2018</t>
  </si>
  <si>
    <t>CMR180142879</t>
  </si>
  <si>
    <t>CMR180143298</t>
  </si>
  <si>
    <t>92600000</t>
  </si>
  <si>
    <t>NAT180010148</t>
  </si>
  <si>
    <t>03.08.2018</t>
  </si>
  <si>
    <t xml:space="preserve"> CMR180143294</t>
  </si>
  <si>
    <t>CMR180143297</t>
  </si>
  <si>
    <t>CMR180143302</t>
  </si>
  <si>
    <t>CMR180140849</t>
  </si>
  <si>
    <t>NAT180009684</t>
  </si>
  <si>
    <t>CMR180142862</t>
  </si>
  <si>
    <t>CMR180143168</t>
  </si>
  <si>
    <t>07.08.2018</t>
  </si>
  <si>
    <t>CMR180142865</t>
  </si>
  <si>
    <t>08.08.2018</t>
  </si>
  <si>
    <t>09.08.2018</t>
  </si>
  <si>
    <t>10.08.2018</t>
  </si>
  <si>
    <t>CMR180139814</t>
  </si>
  <si>
    <t>CMR180139784</t>
  </si>
  <si>
    <t>CMR180139694</t>
  </si>
  <si>
    <t>CMR180139655</t>
  </si>
  <si>
    <t>CMR180139810</t>
  </si>
  <si>
    <t>CMR180136801</t>
  </si>
  <si>
    <t>CMR180138400</t>
  </si>
  <si>
    <t>CMR180139665</t>
  </si>
  <si>
    <t>CMR180138017</t>
  </si>
  <si>
    <t>CMR180139011</t>
  </si>
  <si>
    <t>CMR180139658</t>
  </si>
  <si>
    <t>CMR180138003</t>
  </si>
  <si>
    <t>CMR180138056</t>
  </si>
  <si>
    <t>1`916.30</t>
  </si>
  <si>
    <t>1`452.00</t>
  </si>
  <si>
    <t>2`252.25</t>
  </si>
  <si>
    <t xml:space="preserve">2`295.00 </t>
  </si>
  <si>
    <t>1`610.40</t>
  </si>
  <si>
    <t>2`212.50</t>
  </si>
  <si>
    <t>შპს "დანი 2012"</t>
  </si>
  <si>
    <t>შპს "ტურინვესტი"</t>
  </si>
  <si>
    <t>კვების მიწოდება</t>
  </si>
  <si>
    <t>EuroexpoStand LTD</t>
  </si>
  <si>
    <t>სტენდის მშენებლობა მოსკოვში -Otdykh Leisure 2018</t>
  </si>
  <si>
    <t>Green Living Project Inc.</t>
  </si>
  <si>
    <t>მოცულობითი სარეკლამო კამპანია</t>
  </si>
  <si>
    <t xml:space="preserve">LLC Allians Media </t>
  </si>
  <si>
    <t xml:space="preserve">სარეკლამო კამპანია რუსეთის ფედერაციაში -(ტელეარხ - Russia 1)  </t>
  </si>
  <si>
    <t>ფ.პ.ნინო შაქარაშვილი</t>
  </si>
  <si>
    <t>copywriter-ს და სოციალური მენეჯმენტის შესყიდვა</t>
  </si>
  <si>
    <t xml:space="preserve">A.O.R.B.B.R (1998) Ltd.   </t>
  </si>
  <si>
    <t xml:space="preserve">სარეკლამო კამპანია 2.1. ისრაელში (ტელეარხ - “Reshet 13”) </t>
  </si>
  <si>
    <t xml:space="preserve"> LTD Aimbulance Europe </t>
  </si>
  <si>
    <t xml:space="preserve">სარეკლამო კამპანია - უკრაინაში (ტელეარხ - „1+1“) </t>
  </si>
  <si>
    <t>პანკისობა 2018</t>
  </si>
  <si>
    <t>შპს "ჰოსპიტალიკა ჯორჯია"</t>
  </si>
  <si>
    <t>შპს "ესთია ჯორჯია"</t>
  </si>
  <si>
    <t>შპს "მეგრულ ლაზური2"</t>
  </si>
  <si>
    <t>შპს "გრიინ ინვესტ"</t>
  </si>
  <si>
    <t>სსიპ საქართველოს კულტურული მემკვიდრეობის დაცვის ეროვნული სააგენტო</t>
  </si>
  <si>
    <t>შპს "გეორგიოს რანჩო"</t>
  </si>
  <si>
    <t>შპს "მგვ ჯგუპი"</t>
  </si>
  <si>
    <t>შპს "ოტო მოტორს ჰოლდინგი"</t>
  </si>
  <si>
    <t>ფილტრების შესყიდვა</t>
  </si>
  <si>
    <t>შპს "მაჭახელა 25"</t>
  </si>
  <si>
    <t>შპს "სითი გრუპი"</t>
  </si>
  <si>
    <t>შპს "დუდა ტრანსპორტი"</t>
  </si>
  <si>
    <t>სპს ფავორიტი სტილი</t>
  </si>
  <si>
    <t>ბროშურები</t>
  </si>
  <si>
    <t xml:space="preserve">Sakura International Inc. </t>
  </si>
  <si>
    <t>სტენდის მშენებლობა ტოკიოში -JATA  2018"</t>
  </si>
  <si>
    <t xml:space="preserve">LTD Aimbulance Europe </t>
  </si>
  <si>
    <t>სარეკლამო კამპანია პოლონეთში</t>
  </si>
  <si>
    <t>შპს "აქთივ ბათუმი"</t>
  </si>
  <si>
    <t>სარეკლამო მომსახურება - ჟურნალ "ინტერიერში"</t>
  </si>
  <si>
    <t>შპს "ვილლა იყალთო-ჰორეკა"</t>
  </si>
  <si>
    <t>შპს "ბი ეფ თი"</t>
  </si>
  <si>
    <t>შპს "ერეკლე მეორე"</t>
  </si>
  <si>
    <t>mdv Mitteldeutscher Verlag GmbH</t>
  </si>
  <si>
    <t>სარეკლამო კამპანია- ერთი გვერდი ჟურნალ "Tbilisi Interiors"</t>
  </si>
  <si>
    <t>Paris Design</t>
  </si>
  <si>
    <t>სტენდის მშენებლობა პარიზის გამოფენაზე</t>
  </si>
  <si>
    <t xml:space="preserve">MB Capital Services GmbH </t>
  </si>
  <si>
    <t>სტენდის მშენებლობა Buchmesee-ზე</t>
  </si>
  <si>
    <t>შპს "ევროკომინვესტ ჯორჯია"</t>
  </si>
  <si>
    <t>შპს "ამანტე ნარიყალა"</t>
  </si>
  <si>
    <t>შპს "სეზანი"</t>
  </si>
  <si>
    <t>ბეჭდვა</t>
  </si>
  <si>
    <t>ფ.პ. ზურაბ ჩოჩია</t>
  </si>
  <si>
    <t>ინტერიერის დიზაინი</t>
  </si>
  <si>
    <t>შპს "ამბასადირი კაჯრეთში"</t>
  </si>
  <si>
    <t>შპს "ალეგრო"</t>
  </si>
  <si>
    <t>ი.მ. "თეიმურაზ გუგეშაშვილი"</t>
  </si>
  <si>
    <t>შპს "სულიკო"</t>
  </si>
  <si>
    <t>შპს "Georgia Insight"</t>
  </si>
  <si>
    <t>შპს "ემ-ტე გრუპი"</t>
  </si>
  <si>
    <t>კამერების ჩამწერის შეკრთება</t>
  </si>
  <si>
    <t>შპს "ქუინ თამადა"</t>
  </si>
  <si>
    <t>სარეკლამო კამპანია- ჟურნალ where -ში</t>
  </si>
  <si>
    <t>872/1</t>
  </si>
  <si>
    <t>ფ.პ.ელენე რაქვიაშვილი</t>
  </si>
  <si>
    <t>ააიპ ხელოვან ქალთა საერთაშორისო ასოციაცია</t>
  </si>
  <si>
    <t>უსფ ,,კერძო სააქციო საზოგადოება ავიაკომპანია უკრაინის საერთაშორისო ავიახაზების წარმომადგენლობა საქართველოში“</t>
  </si>
  <si>
    <t>ABT-Service LTD</t>
  </si>
  <si>
    <t>შპს "ქი მენეჯმენტ სოლუშენს"</t>
  </si>
  <si>
    <t>"საოჯახი სასტუმროს მართვის"- სატრენინგო მომსახურება</t>
  </si>
  <si>
    <t>შპს "გ.თ.გ. ჯგუფი"</t>
  </si>
  <si>
    <t>შპს "დოლაბაური"</t>
  </si>
  <si>
    <t>ელექტრონული ბიბლიოთეკის შექმნა</t>
  </si>
  <si>
    <t>ფ.პ. ამირან ჩოღოშვილი</t>
  </si>
  <si>
    <t>ფ.პ. თამთა ბოკერია</t>
  </si>
  <si>
    <t>ფ.პ. ანა ტყეშელაშვილი</t>
  </si>
  <si>
    <t>შპს "საწნახელი"</t>
  </si>
  <si>
    <t>შპს "გრინ ინვესტი"</t>
  </si>
  <si>
    <t>შპს "ბ და რ ბიზნესი"</t>
  </si>
  <si>
    <t>შპს " საგა ფუდი"</t>
  </si>
  <si>
    <t>შპს "PIAZZA MANAGEMENT"</t>
  </si>
  <si>
    <t>შპს "პეპე"</t>
  </si>
  <si>
    <t>შპს "ბულვარის კარიპჭე"</t>
  </si>
  <si>
    <t>JTB Corp.</t>
  </si>
  <si>
    <t>სარეკლამო კამპანია- იაპონურ გზამკვლევში “Chikyo no Arukikata”  -ში</t>
  </si>
  <si>
    <t>შპს "პალეტი"</t>
  </si>
  <si>
    <t>ი.მ. ზვიად ჟვნია</t>
  </si>
  <si>
    <t>შპს "კახეთის ღვინის ცენტრი“</t>
  </si>
  <si>
    <t>შპს "ვიპ თრეველ ჯორჯოია"</t>
  </si>
  <si>
    <t>შპს "ჯი-ემ-თი სასტურმოები"</t>
  </si>
  <si>
    <t>ფ.პ. სალომე გიგაური</t>
  </si>
  <si>
    <t>შპს "ტერასა"</t>
  </si>
  <si>
    <t>მანქანების მომსახურება</t>
  </si>
  <si>
    <t>CMR180147609</t>
  </si>
  <si>
    <t>CMR180147616</t>
  </si>
  <si>
    <t xml:space="preserve"> CMR180147618</t>
  </si>
  <si>
    <t>CMR180145278</t>
  </si>
  <si>
    <t>13.08.2018</t>
  </si>
  <si>
    <t>CMR180146055</t>
  </si>
  <si>
    <t>CMR180146051</t>
  </si>
  <si>
    <t>CMR180146062</t>
  </si>
  <si>
    <t>CMR180146068</t>
  </si>
  <si>
    <t>50300000</t>
  </si>
  <si>
    <t>CMR180147631</t>
  </si>
  <si>
    <t>14.08.2018</t>
  </si>
  <si>
    <t>CMR180147381</t>
  </si>
  <si>
    <t xml:space="preserve"> CMR180147813</t>
  </si>
  <si>
    <t xml:space="preserve"> CMR180147568</t>
  </si>
  <si>
    <t>CMR180147448</t>
  </si>
  <si>
    <t>CMR180147357-</t>
  </si>
  <si>
    <t>15.08.2018</t>
  </si>
  <si>
    <t>CMR180145645</t>
  </si>
  <si>
    <t>CMR180146184</t>
  </si>
  <si>
    <t>CMR180148224</t>
  </si>
  <si>
    <t>CMR180146189</t>
  </si>
  <si>
    <t xml:space="preserve"> CMR180145659</t>
  </si>
  <si>
    <t>CMR180145655</t>
  </si>
  <si>
    <t>CMR180148226</t>
  </si>
  <si>
    <t>CMR180147576</t>
  </si>
  <si>
    <t>CMR180146954</t>
  </si>
  <si>
    <t>CMR180146958</t>
  </si>
  <si>
    <t>CMR180146894</t>
  </si>
  <si>
    <t>CMR180148146</t>
  </si>
  <si>
    <t>17.08.2018</t>
  </si>
  <si>
    <t>CMR180148617</t>
  </si>
  <si>
    <t>CMR180148626</t>
  </si>
  <si>
    <t>CMR180146978</t>
  </si>
  <si>
    <t>CMR180148621</t>
  </si>
  <si>
    <t>20.08.2018</t>
  </si>
  <si>
    <t>CMR180146871</t>
  </si>
  <si>
    <t>CMR180146864</t>
  </si>
  <si>
    <t>21.08.2018</t>
  </si>
  <si>
    <t>CMR180148552</t>
  </si>
  <si>
    <t>CMR180147015</t>
  </si>
  <si>
    <t>CMR180147005</t>
  </si>
  <si>
    <t>CMR180148548</t>
  </si>
  <si>
    <t>22.08.2018</t>
  </si>
  <si>
    <t>CMR180149547</t>
  </si>
  <si>
    <t>CMR180149548</t>
  </si>
  <si>
    <t xml:space="preserve"> CMR180150021</t>
  </si>
  <si>
    <t>CMR180149549</t>
  </si>
  <si>
    <t>CMR180149550</t>
  </si>
  <si>
    <t>CMR180148093</t>
  </si>
  <si>
    <t>CMR180149235</t>
  </si>
  <si>
    <t>CMR180149224</t>
  </si>
  <si>
    <t>CMR180149426</t>
  </si>
  <si>
    <t>CMR180149226</t>
  </si>
  <si>
    <t>CMR180149217</t>
  </si>
  <si>
    <t>23.08.2018</t>
  </si>
  <si>
    <t>CMR180150221</t>
  </si>
  <si>
    <t>CMR180150113</t>
  </si>
  <si>
    <t>CMR180150102</t>
  </si>
  <si>
    <t>CMR180150105</t>
  </si>
  <si>
    <t>CMR180149100</t>
  </si>
  <si>
    <t>CMR180148642</t>
  </si>
  <si>
    <t>CMR180150118</t>
  </si>
  <si>
    <t>CMR180149551</t>
  </si>
  <si>
    <t>CMR180150218</t>
  </si>
  <si>
    <t>CMR180150219</t>
  </si>
  <si>
    <t>CMR180150220</t>
  </si>
  <si>
    <t>CMR180150222</t>
  </si>
  <si>
    <t>CMR180150225</t>
  </si>
  <si>
    <t>CMR180150235</t>
  </si>
  <si>
    <t>CMR180150228</t>
  </si>
  <si>
    <t>CMR180150233</t>
  </si>
  <si>
    <t>CMR180150236</t>
  </si>
  <si>
    <t>CMR180150238</t>
  </si>
  <si>
    <t>CMR180150237</t>
  </si>
  <si>
    <t>CMR180150245</t>
  </si>
  <si>
    <t>CMR180147574</t>
  </si>
  <si>
    <t xml:space="preserve">
CMR180149439</t>
  </si>
  <si>
    <t>CMR180150217</t>
  </si>
  <si>
    <t>CMR180150250</t>
  </si>
  <si>
    <t>CMR180149552</t>
  </si>
  <si>
    <t>CMR180150246</t>
  </si>
  <si>
    <t>CMR180150248</t>
  </si>
  <si>
    <t>CMR180150239</t>
  </si>
  <si>
    <t>CMR180150240</t>
  </si>
  <si>
    <t>CMR180150241</t>
  </si>
  <si>
    <t>CMR180150242</t>
  </si>
  <si>
    <t>CMR180150243</t>
  </si>
  <si>
    <t>CMR180150251</t>
  </si>
  <si>
    <t>CMR180150249</t>
  </si>
  <si>
    <t>CMR180149430</t>
  </si>
  <si>
    <t>23,08,2018</t>
  </si>
  <si>
    <t>CMR180149323</t>
  </si>
  <si>
    <t>CMR180150254</t>
  </si>
  <si>
    <t>CMR180150253</t>
  </si>
  <si>
    <t>CMR180150256</t>
  </si>
  <si>
    <t>24.08.2018</t>
  </si>
  <si>
    <t>CMR180150223</t>
  </si>
  <si>
    <t>CMR180150048</t>
  </si>
  <si>
    <t>CMR180150600</t>
  </si>
  <si>
    <t>CMR180150647</t>
  </si>
  <si>
    <t>CMR180149563</t>
  </si>
  <si>
    <t>CMR180150234</t>
  </si>
  <si>
    <t>CMR180150012</t>
  </si>
  <si>
    <t>CMR180149311</t>
  </si>
  <si>
    <t>CMR180150702</t>
  </si>
  <si>
    <t>27.08.2018</t>
  </si>
  <si>
    <t>CMR180150258</t>
  </si>
  <si>
    <t>CMR180151535</t>
  </si>
  <si>
    <t>CMR180152304</t>
  </si>
  <si>
    <t>29.08.2018</t>
  </si>
  <si>
    <t>CMR180152946</t>
  </si>
  <si>
    <t>CMR180151735</t>
  </si>
  <si>
    <t>CMR180152348</t>
  </si>
  <si>
    <t>30.08.2018</t>
  </si>
  <si>
    <t>CMR180153644</t>
  </si>
  <si>
    <t>31.08.2018</t>
  </si>
  <si>
    <t>CMR180153667</t>
  </si>
  <si>
    <t>04.09.2018</t>
  </si>
  <si>
    <t>CMR180151067</t>
  </si>
  <si>
    <t>CMR180151850</t>
  </si>
  <si>
    <t>CMR180151247</t>
  </si>
  <si>
    <t>CMR180156515</t>
  </si>
  <si>
    <t>79400000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</si>
  <si>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 თებერვლის  #260 განკარგულების საფუძველზე (SMP180000252</t>
  </si>
  <si>
    <t>CMR180155644</t>
  </si>
  <si>
    <t>05.09.2018</t>
  </si>
  <si>
    <t>CMR180151840</t>
  </si>
  <si>
    <t>CMR180151845</t>
  </si>
  <si>
    <t>07.09.2018</t>
  </si>
  <si>
    <t>NAT180011959</t>
  </si>
  <si>
    <t>CMR180155814</t>
  </si>
  <si>
    <t>CMR180155823</t>
  </si>
  <si>
    <t>CMR180155839</t>
  </si>
  <si>
    <t>CMR180157157</t>
  </si>
  <si>
    <t>CMR180157037</t>
  </si>
  <si>
    <t>CMR180157055</t>
  </si>
  <si>
    <t>CMR180157280</t>
  </si>
  <si>
    <t>CMR180157238</t>
  </si>
  <si>
    <t>CMR180157322</t>
  </si>
  <si>
    <t>CMR180157319</t>
  </si>
  <si>
    <t>CMR180157313</t>
  </si>
  <si>
    <t>CMR180157323</t>
  </si>
  <si>
    <t>10.09.2018</t>
  </si>
  <si>
    <t>92500000</t>
  </si>
  <si>
    <t>CMR180155860</t>
  </si>
  <si>
    <t xml:space="preserve"> CMR180156886</t>
  </si>
  <si>
    <t xml:space="preserve"> CMR180155849</t>
  </si>
  <si>
    <t>42900000</t>
  </si>
  <si>
    <t>CMR180156873</t>
  </si>
  <si>
    <t xml:space="preserve"> CMR180157312</t>
  </si>
  <si>
    <t>11.09.2018</t>
  </si>
  <si>
    <t>CMR180157724</t>
  </si>
  <si>
    <t>12.09.2018</t>
  </si>
  <si>
    <t>22100000</t>
  </si>
  <si>
    <t>CMR180155423</t>
  </si>
  <si>
    <t>13.09.2018</t>
  </si>
  <si>
    <t>14.09.2018</t>
  </si>
  <si>
    <t>CMR180157439</t>
  </si>
  <si>
    <t>CMR180157521</t>
  </si>
  <si>
    <t>CMR180157526</t>
  </si>
  <si>
    <t>CMR180157533</t>
  </si>
  <si>
    <t>CMR180158358</t>
  </si>
  <si>
    <t xml:space="preserve"> CMR180158367</t>
  </si>
  <si>
    <t xml:space="preserve"> CMR180158434</t>
  </si>
  <si>
    <t>CMR180158448</t>
  </si>
  <si>
    <t>60200000</t>
  </si>
  <si>
    <t>17.09.2018</t>
  </si>
  <si>
    <t>CMR180157143</t>
  </si>
  <si>
    <t>CMR180157159</t>
  </si>
  <si>
    <t>CMR180157184</t>
  </si>
  <si>
    <t>18.09.2018</t>
  </si>
  <si>
    <t>NAT180013337</t>
  </si>
  <si>
    <t>1`160.00</t>
  </si>
  <si>
    <t>1`225.00</t>
  </si>
  <si>
    <t>4`440.80</t>
  </si>
  <si>
    <t>2`500.00</t>
  </si>
  <si>
    <t>CMR180139721</t>
  </si>
  <si>
    <t>CMR180139722</t>
  </si>
  <si>
    <t>CMR180138408</t>
  </si>
  <si>
    <t>CMR180137911</t>
  </si>
  <si>
    <t>CMR180139702</t>
  </si>
  <si>
    <t>CMR180140495</t>
  </si>
  <si>
    <t>CMR180143371</t>
  </si>
  <si>
    <t>CMR180143304</t>
  </si>
  <si>
    <t>CMR180143311</t>
  </si>
  <si>
    <t>CMR180143313</t>
  </si>
  <si>
    <t>CMR180145871</t>
  </si>
  <si>
    <t>CMR180143454</t>
  </si>
  <si>
    <t xml:space="preserve">5`080.00 </t>
  </si>
  <si>
    <t>10`030.00</t>
  </si>
  <si>
    <t>CMR180140163</t>
  </si>
  <si>
    <t>CMR180141549</t>
  </si>
  <si>
    <t xml:space="preserve">1`200.00 </t>
  </si>
  <si>
    <t>282`699.50</t>
  </si>
  <si>
    <t>5`312.50</t>
  </si>
  <si>
    <t>205`552.00</t>
  </si>
  <si>
    <t xml:space="preserve">1`085.00 </t>
  </si>
  <si>
    <t xml:space="preserve">2`190.00 </t>
  </si>
  <si>
    <t>4`410.00</t>
  </si>
  <si>
    <t>2`870.00</t>
  </si>
  <si>
    <t>CMR180145870</t>
  </si>
  <si>
    <t>CMR180143315</t>
  </si>
  <si>
    <t>CMR180144823</t>
  </si>
  <si>
    <t>CMR180144704</t>
  </si>
  <si>
    <t>CMR180144713</t>
  </si>
  <si>
    <t>CMR180144721</t>
  </si>
  <si>
    <t>CMR180144729</t>
  </si>
  <si>
    <t>CMR180145693</t>
  </si>
  <si>
    <t>CMR180144738</t>
  </si>
  <si>
    <t>CMR180145279</t>
  </si>
  <si>
    <t>CMR180144742</t>
  </si>
  <si>
    <t>CMR180144750</t>
  </si>
  <si>
    <t>CMR180144755</t>
  </si>
  <si>
    <t>CMR180144761</t>
  </si>
  <si>
    <t>CMR180144765</t>
  </si>
  <si>
    <t xml:space="preserve"> CMR180144775</t>
  </si>
  <si>
    <t>CMR180145276</t>
  </si>
  <si>
    <t>CMR180143321</t>
  </si>
  <si>
    <t>CMR180144173</t>
  </si>
  <si>
    <t>CMR180144162</t>
  </si>
  <si>
    <t>CMR180144166</t>
  </si>
  <si>
    <t>CMR180144156</t>
  </si>
  <si>
    <t>CMR180144178</t>
  </si>
  <si>
    <t>CMR180144169</t>
  </si>
  <si>
    <t>CMR180144160</t>
  </si>
  <si>
    <t>CMR180144181</t>
  </si>
  <si>
    <t>CMR180144157</t>
  </si>
  <si>
    <t xml:space="preserve"> CMR180144789</t>
  </si>
  <si>
    <t xml:space="preserve"> CMR180158502</t>
  </si>
  <si>
    <t xml:space="preserve"> CMR180158514</t>
  </si>
  <si>
    <t>CMR180158775</t>
  </si>
  <si>
    <t>CMR180159207</t>
  </si>
  <si>
    <t>CMR180159375</t>
  </si>
  <si>
    <t>CMR180159385</t>
  </si>
  <si>
    <t>CMR180159390</t>
  </si>
  <si>
    <t>CMR180159394</t>
  </si>
  <si>
    <t>CMR180159393</t>
  </si>
  <si>
    <t>CMR180159397</t>
  </si>
  <si>
    <t>CMR180159401</t>
  </si>
  <si>
    <t>CMR180159260</t>
  </si>
  <si>
    <t>CMR180157759</t>
  </si>
  <si>
    <t>CMR180159406</t>
  </si>
  <si>
    <t>CMR180160255</t>
  </si>
  <si>
    <t>CMR180161231</t>
  </si>
  <si>
    <t>CMR180161130</t>
  </si>
  <si>
    <t>CMR180160206</t>
  </si>
  <si>
    <t>CMR180159400</t>
  </si>
  <si>
    <t>CMR180161335</t>
  </si>
  <si>
    <t>CMR180159413</t>
  </si>
  <si>
    <t>CMR180161156</t>
  </si>
  <si>
    <t>CMR180161145</t>
  </si>
  <si>
    <t>CMR180158988</t>
  </si>
  <si>
    <t xml:space="preserve"> CMR180158420</t>
  </si>
  <si>
    <t>CMR180161133</t>
  </si>
  <si>
    <t>CMR180161131</t>
  </si>
  <si>
    <t>CMR180161467</t>
  </si>
  <si>
    <t>CMR180163558</t>
  </si>
  <si>
    <t>CMR180163296</t>
  </si>
  <si>
    <t>CMR180163314</t>
  </si>
  <si>
    <t>CMR180163407</t>
  </si>
  <si>
    <t>CMR180163420</t>
  </si>
  <si>
    <t>CMR180163581</t>
  </si>
  <si>
    <t xml:space="preserve">CMR180163578 </t>
  </si>
  <si>
    <t>CMR180163577</t>
  </si>
  <si>
    <t>CMR180162455</t>
  </si>
  <si>
    <t>CMR180159387</t>
  </si>
  <si>
    <t>CMR180162517</t>
  </si>
  <si>
    <t>CMR180163591</t>
  </si>
  <si>
    <t>CMR180163432</t>
  </si>
  <si>
    <t>CMR18016380</t>
  </si>
  <si>
    <t>CMR180161877</t>
  </si>
  <si>
    <t>CMR180161741</t>
  </si>
  <si>
    <t>CMR180163487</t>
  </si>
  <si>
    <t>CMR180163800</t>
  </si>
  <si>
    <t>CMR180162443</t>
  </si>
  <si>
    <t>CMR180161751</t>
  </si>
  <si>
    <t>CMR180161761</t>
  </si>
  <si>
    <t>CMR180163978</t>
  </si>
  <si>
    <t>CMR180165273</t>
  </si>
  <si>
    <t>CMR180164712</t>
  </si>
  <si>
    <t>CMR180163248</t>
  </si>
  <si>
    <t>CMR180165090</t>
  </si>
  <si>
    <t xml:space="preserve"> CMR180163300</t>
  </si>
  <si>
    <t>CMR180163350</t>
  </si>
  <si>
    <t>CMR180164713</t>
  </si>
  <si>
    <t>CMR180163417</t>
  </si>
  <si>
    <t>CMR180163495</t>
  </si>
  <si>
    <t>CMR180164798</t>
  </si>
  <si>
    <t>CMR180165020</t>
  </si>
  <si>
    <t>CMR180161903</t>
  </si>
  <si>
    <t>CMR180161915</t>
  </si>
  <si>
    <t>CMR180165289</t>
  </si>
  <si>
    <t>CMR180165298</t>
  </si>
  <si>
    <t>CMR180165301</t>
  </si>
  <si>
    <t>CMR180161892</t>
  </si>
  <si>
    <t xml:space="preserve"> CMR180161766</t>
  </si>
  <si>
    <t>CMR180165305</t>
  </si>
  <si>
    <t>CMR180165744</t>
  </si>
  <si>
    <t>CMR180165552</t>
  </si>
  <si>
    <t xml:space="preserve">CMR180165560 </t>
  </si>
  <si>
    <t>CMR180165564</t>
  </si>
  <si>
    <t>CMR180165570</t>
  </si>
  <si>
    <t>CMR180165575</t>
  </si>
  <si>
    <t>CMR180165585</t>
  </si>
  <si>
    <t>CMR180167147</t>
  </si>
  <si>
    <t>CMR180165303</t>
  </si>
  <si>
    <t>CMR180165747</t>
  </si>
  <si>
    <t>CMR180164731</t>
  </si>
  <si>
    <t>CMR180164735</t>
  </si>
  <si>
    <t>CMR180164741</t>
  </si>
  <si>
    <t>CMR180163375</t>
  </si>
  <si>
    <t>CMR180164745</t>
  </si>
  <si>
    <t>CMR180167059</t>
  </si>
  <si>
    <t>CMR180166503</t>
  </si>
  <si>
    <t>1`327.15</t>
  </si>
  <si>
    <t>1`053.80</t>
  </si>
  <si>
    <t xml:space="preserve">2`720.00 </t>
  </si>
  <si>
    <t>1`011.00</t>
  </si>
  <si>
    <t>1`499.00</t>
  </si>
  <si>
    <t xml:space="preserve">3`241.20 </t>
  </si>
  <si>
    <t>11`455.15</t>
  </si>
  <si>
    <t>50`000.00</t>
  </si>
  <si>
    <t>3`241.20</t>
  </si>
  <si>
    <t>2`375.00</t>
  </si>
  <si>
    <t>8`820.00</t>
  </si>
  <si>
    <t>4`000.00</t>
  </si>
  <si>
    <t>7`260.00</t>
  </si>
  <si>
    <t>5`978.00</t>
  </si>
  <si>
    <t>15`913.90</t>
  </si>
  <si>
    <t>11`040.00</t>
  </si>
  <si>
    <t xml:space="preserve">1`427.00 </t>
  </si>
  <si>
    <t>1`550.00</t>
  </si>
  <si>
    <t>4`524.00</t>
  </si>
  <si>
    <t>6`529.00</t>
  </si>
  <si>
    <t>2`875.00</t>
  </si>
  <si>
    <t>CMR180143813</t>
  </si>
  <si>
    <t xml:space="preserve">4`875.00 </t>
  </si>
  <si>
    <t xml:space="preserve">3`800.00 </t>
  </si>
  <si>
    <t>27`987.30</t>
  </si>
  <si>
    <t xml:space="preserve">1`121.00 </t>
  </si>
  <si>
    <t xml:space="preserve">1`625.00 </t>
  </si>
  <si>
    <t>1`720.00</t>
  </si>
  <si>
    <t xml:space="preserve"> 1`103.30 </t>
  </si>
  <si>
    <t>3`850.00</t>
  </si>
  <si>
    <t>5`200.00</t>
  </si>
  <si>
    <t xml:space="preserve">12`086.00 </t>
  </si>
  <si>
    <t xml:space="preserve">1`709.00 </t>
  </si>
  <si>
    <t>15`748.00</t>
  </si>
  <si>
    <t>1`455.90</t>
  </si>
  <si>
    <t xml:space="preserve">1`888.00 </t>
  </si>
  <si>
    <t>1`274.85</t>
  </si>
  <si>
    <t>2`555.00</t>
  </si>
  <si>
    <t xml:space="preserve">2`036.10 </t>
  </si>
  <si>
    <t>1`737.45</t>
  </si>
  <si>
    <t>5`720.00</t>
  </si>
  <si>
    <t xml:space="preserve">1`015.00 </t>
  </si>
  <si>
    <t xml:space="preserve">14`940.00 </t>
  </si>
  <si>
    <t>1`331.12</t>
  </si>
  <si>
    <t xml:space="preserve">
299.97</t>
  </si>
  <si>
    <t>1`745.86</t>
  </si>
  <si>
    <t xml:space="preserve">1`948.10 </t>
  </si>
  <si>
    <t xml:space="preserve"> 4`381.25</t>
  </si>
  <si>
    <t>2`450.00</t>
  </si>
  <si>
    <t>13`050.00</t>
  </si>
  <si>
    <t>2`004.12</t>
  </si>
  <si>
    <t>62`128.43</t>
  </si>
  <si>
    <t>1`159.80</t>
  </si>
  <si>
    <t xml:space="preserve">1`080.00 </t>
  </si>
  <si>
    <t>1`698.40</t>
  </si>
  <si>
    <t xml:space="preserve">11`646.60 </t>
  </si>
  <si>
    <t>1`111.97</t>
  </si>
  <si>
    <t xml:space="preserve">1`380.60 </t>
  </si>
  <si>
    <t xml:space="preserve">1`606.37 </t>
  </si>
  <si>
    <t xml:space="preserve">
169.92 </t>
  </si>
  <si>
    <t>CMR180135722</t>
  </si>
  <si>
    <t xml:space="preserve">52`982.00 </t>
  </si>
  <si>
    <t>11`894.40</t>
  </si>
  <si>
    <t>1`408.00</t>
  </si>
  <si>
    <t>109`200.00</t>
  </si>
  <si>
    <t xml:space="preserve">1`639.55 </t>
  </si>
  <si>
    <t xml:space="preserve">5`550.00 </t>
  </si>
  <si>
    <t>3`610.00</t>
  </si>
  <si>
    <t>2`280.00</t>
  </si>
  <si>
    <t>5`760.00</t>
  </si>
  <si>
    <t>2`860.00</t>
  </si>
  <si>
    <t>CMR180136846</t>
  </si>
  <si>
    <t>230`100.00</t>
  </si>
  <si>
    <t xml:space="preserve">2`195.00 </t>
  </si>
  <si>
    <t>2`840.00</t>
  </si>
  <si>
    <t>5`433.00</t>
  </si>
  <si>
    <t>2`380.00</t>
  </si>
  <si>
    <t xml:space="preserve">3`225.00 </t>
  </si>
  <si>
    <t xml:space="preserve">2`875.00 </t>
  </si>
  <si>
    <t xml:space="preserve">59`246.10 </t>
  </si>
  <si>
    <t>5`633.00</t>
  </si>
  <si>
    <t>3`625.00</t>
  </si>
  <si>
    <t>56`980.00</t>
  </si>
  <si>
    <t>25`396.60</t>
  </si>
  <si>
    <t xml:space="preserve">6`900.00 </t>
  </si>
  <si>
    <t>15`500.80</t>
  </si>
  <si>
    <t>1`740.00</t>
  </si>
  <si>
    <t xml:space="preserve">8`340.00 </t>
  </si>
  <si>
    <t>1`470.00</t>
  </si>
  <si>
    <t>1`041.48</t>
  </si>
  <si>
    <t>2`940.00</t>
  </si>
  <si>
    <t xml:space="preserve"> 35`601.67</t>
  </si>
  <si>
    <t>ამხანაგობა "სეტი 2017"</t>
  </si>
  <si>
    <t>ი.მ. ქრისტინე კანტიძე ABC Translation</t>
  </si>
  <si>
    <t>თარგმნა</t>
  </si>
  <si>
    <t>შპს "შაქრო ტურიზმ"</t>
  </si>
  <si>
    <t>ფ.პ. ნათია ხიდაშელი</t>
  </si>
  <si>
    <t>შპს "შატო მუხრანი"</t>
  </si>
  <si>
    <t>შპს "აიღვინის სახლი"</t>
  </si>
  <si>
    <t>შპს "შუხმან ვაინს ჯორჯია"</t>
  </si>
  <si>
    <t>1047/1</t>
  </si>
  <si>
    <t>ი.მ. ლაშა მოწონელიძე</t>
  </si>
  <si>
    <t>სსიპ "მწერალთა სახლი"</t>
  </si>
  <si>
    <t>შპს "მეტეხარა"</t>
  </si>
  <si>
    <t>ი.მ. ლანა ლალიევა</t>
  </si>
  <si>
    <t>ფ.პ. დავით ხერგიანი</t>
  </si>
  <si>
    <t>შპს "რიზორტ მარტვილი"</t>
  </si>
  <si>
    <t>ი.მ. ელგუჯა გაბრიჭიძე</t>
  </si>
  <si>
    <t>ი.მ. თეა გიგანი</t>
  </si>
  <si>
    <t>შპა "ავიაქსელი"</t>
  </si>
  <si>
    <t xml:space="preserve">ItWorks GmbH </t>
  </si>
  <si>
    <t>სარეკლამო კამპანია- გარე რეკლამა “Frankfurter Messe” -ს ფარგლებში.</t>
  </si>
  <si>
    <t>სს “Hualing international special economic zone”</t>
  </si>
  <si>
    <t>შპს "გოგებაშვილის 30"</t>
  </si>
  <si>
    <t>შპს "No12"</t>
  </si>
  <si>
    <r>
      <t>Italian Exhibition Group SpA</t>
    </r>
    <r>
      <rPr>
        <sz val="9"/>
        <color rgb="FF000000"/>
        <rFont val="Sylfaen"/>
        <family val="1"/>
        <charset val="204"/>
      </rPr>
      <t xml:space="preserve"> </t>
    </r>
  </si>
  <si>
    <t xml:space="preserve">სტენდის აგების მომსახურება - </t>
  </si>
  <si>
    <t>19.09.2018</t>
  </si>
  <si>
    <t>20.09.2018</t>
  </si>
  <si>
    <t>21.09.2018</t>
  </si>
  <si>
    <t>24.09.2018</t>
  </si>
  <si>
    <t>25.09.2018</t>
  </si>
  <si>
    <t>CMR180167792</t>
  </si>
  <si>
    <t>CMR180167800</t>
  </si>
  <si>
    <t>26.09.2018</t>
  </si>
  <si>
    <t>CMR180167513</t>
  </si>
  <si>
    <t>CMR180167781</t>
  </si>
  <si>
    <t>CMR180167741</t>
  </si>
  <si>
    <t>27.09.2018</t>
  </si>
  <si>
    <t>CMR180167658</t>
  </si>
  <si>
    <t>CMR180167664</t>
  </si>
  <si>
    <t>CMR180167976</t>
  </si>
  <si>
    <t>CMR180167650</t>
  </si>
  <si>
    <t>CMR180167749</t>
  </si>
  <si>
    <t>CMR180166996</t>
  </si>
  <si>
    <t>28.09.2018</t>
  </si>
  <si>
    <t>CMR180167712</t>
  </si>
  <si>
    <t xml:space="preserve">CMR180168578  </t>
  </si>
  <si>
    <t>CMR180167333</t>
  </si>
  <si>
    <t>1`580.00</t>
  </si>
  <si>
    <t xml:space="preserve"> 1`349.50</t>
  </si>
  <si>
    <t>57`297.79</t>
  </si>
  <si>
    <t xml:space="preserve">1`408.00 </t>
  </si>
  <si>
    <t xml:space="preserve">7`352.10 </t>
  </si>
  <si>
    <t>2`570.00</t>
  </si>
  <si>
    <t>1`313.30</t>
  </si>
  <si>
    <t>1`100.00</t>
  </si>
  <si>
    <t xml:space="preserve">4`106.25 </t>
  </si>
  <si>
    <t>2`965.00</t>
  </si>
  <si>
    <t>2`886.20</t>
  </si>
  <si>
    <t>1`250.10</t>
  </si>
  <si>
    <t>31`312.34</t>
  </si>
  <si>
    <t>SPA180004188</t>
  </si>
  <si>
    <t>CMR180121397</t>
  </si>
  <si>
    <t>4`599.00</t>
  </si>
  <si>
    <t>2`737.50</t>
  </si>
  <si>
    <t xml:space="preserve">7`860.00 </t>
  </si>
  <si>
    <t>22`158.85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</si>
</sst>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mm/dd/yyyy"/>
    <numFmt numFmtId="166" formatCode="dd\.mm\.yyyy;@"/>
    <numFmt numFmtId="167" formatCode="dd\.mm\.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9"/>
      <name val="Verdana"/>
      <family val="2"/>
      <charset val="204"/>
    </font>
    <font>
      <sz val="8"/>
      <color theme="1"/>
      <name val="Sylfaen"/>
      <family val="1"/>
    </font>
    <font>
      <sz val="9"/>
      <name val="Sylfae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rgb="FF222222"/>
      <name val="Verdana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" fillId="0" borderId="0"/>
  </cellStyleXfs>
  <cellXfs count="67">
    <xf numFmtId="0" fontId="0" fillId="0" borderId="0" xfId="0"/>
    <xf numFmtId="0" fontId="13" fillId="2" borderId="0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2" fontId="13" fillId="2" borderId="1" xfId="2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center" vertical="center" wrapText="1"/>
    </xf>
    <xf numFmtId="165" fontId="13" fillId="2" borderId="3" xfId="2" applyNumberFormat="1" applyFont="1" applyFill="1" applyBorder="1" applyAlignment="1">
      <alignment horizontal="center" vertical="center" wrapText="1"/>
    </xf>
    <xf numFmtId="166" fontId="13" fillId="2" borderId="3" xfId="2" applyNumberFormat="1" applyFont="1" applyFill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2" fillId="2" borderId="4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167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/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65" fontId="13" fillId="2" borderId="5" xfId="2" applyNumberFormat="1" applyFont="1" applyFill="1" applyBorder="1" applyAlignment="1">
      <alignment horizontal="center" vertical="center" wrapText="1"/>
    </xf>
    <xf numFmtId="165" fontId="13" fillId="2" borderId="2" xfId="2" applyNumberFormat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W1318"/>
  <sheetViews>
    <sheetView tabSelected="1" topLeftCell="B1" zoomScale="90" zoomScaleNormal="90" workbookViewId="0">
      <selection activeCell="L6" sqref="L6"/>
    </sheetView>
  </sheetViews>
  <sheetFormatPr defaultRowHeight="12.75" x14ac:dyDescent="0.25"/>
  <cols>
    <col min="1" max="1" width="5" style="1" hidden="1" customWidth="1"/>
    <col min="2" max="2" width="5" style="1" bestFit="1" customWidth="1"/>
    <col min="3" max="3" width="18.85546875" style="1" customWidth="1"/>
    <col min="4" max="4" width="21.5703125" style="1" customWidth="1"/>
    <col min="5" max="5" width="15.140625" style="1" customWidth="1"/>
    <col min="6" max="6" width="12.5703125" style="6" customWidth="1"/>
    <col min="7" max="7" width="9.28515625" style="7" bestFit="1" customWidth="1"/>
    <col min="8" max="8" width="8.7109375" style="8" bestFit="1" customWidth="1"/>
    <col min="9" max="9" width="14" style="2" customWidth="1"/>
    <col min="10" max="10" width="24.140625" style="14" customWidth="1"/>
    <col min="11" max="11" width="15.140625" style="4" customWidth="1"/>
    <col min="12" max="250" width="18.140625" style="1" customWidth="1"/>
    <col min="251" max="16384" width="9.140625" style="1"/>
  </cols>
  <sheetData>
    <row r="1" spans="1:84" ht="30" customHeight="1" x14ac:dyDescent="0.25">
      <c r="B1" s="64" t="s">
        <v>19</v>
      </c>
      <c r="C1" s="64"/>
      <c r="D1" s="64"/>
      <c r="E1" s="64"/>
      <c r="F1" s="64"/>
      <c r="G1" s="64"/>
      <c r="H1" s="64"/>
      <c r="J1" s="3"/>
    </row>
    <row r="2" spans="1:84" ht="22.5" x14ac:dyDescent="0.25">
      <c r="B2" s="15" t="s">
        <v>1</v>
      </c>
      <c r="C2" s="11" t="s">
        <v>8</v>
      </c>
      <c r="D2" s="11" t="s">
        <v>9</v>
      </c>
      <c r="E2" s="11" t="s">
        <v>282</v>
      </c>
      <c r="F2" s="16" t="s">
        <v>10</v>
      </c>
      <c r="G2" s="65" t="s">
        <v>11</v>
      </c>
      <c r="H2" s="66"/>
      <c r="I2" s="17" t="s">
        <v>12</v>
      </c>
      <c r="J2" s="3" t="s">
        <v>0</v>
      </c>
      <c r="K2" s="5" t="s">
        <v>13</v>
      </c>
    </row>
    <row r="3" spans="1:84" x14ac:dyDescent="0.25">
      <c r="B3" s="11"/>
      <c r="C3" s="11"/>
      <c r="D3" s="11"/>
      <c r="E3" s="11"/>
      <c r="F3" s="18">
        <f>SUBTOTAL(9,F9:F1071)</f>
        <v>24066529.609999996</v>
      </c>
      <c r="G3" s="19"/>
      <c r="H3" s="20"/>
      <c r="I3" s="21"/>
      <c r="J3" s="12"/>
      <c r="K3" s="30"/>
    </row>
    <row r="4" spans="1:84" ht="33.75" x14ac:dyDescent="0.25">
      <c r="B4" s="22">
        <v>249</v>
      </c>
      <c r="C4" s="22" t="s">
        <v>42</v>
      </c>
      <c r="D4" s="22" t="s">
        <v>283</v>
      </c>
      <c r="E4" s="31">
        <f>1610.67+845.25</f>
        <v>2455.92</v>
      </c>
      <c r="F4" s="23">
        <f>25000+1418.39</f>
        <v>26418.39</v>
      </c>
      <c r="G4" s="22" t="s">
        <v>284</v>
      </c>
      <c r="H4" s="22" t="s">
        <v>285</v>
      </c>
      <c r="I4" s="22">
        <v>64200000</v>
      </c>
      <c r="J4" s="32"/>
      <c r="K4" s="22" t="s">
        <v>286</v>
      </c>
    </row>
    <row r="5" spans="1:84" ht="45" x14ac:dyDescent="0.25">
      <c r="B5" s="22">
        <v>126</v>
      </c>
      <c r="C5" s="22" t="s">
        <v>193</v>
      </c>
      <c r="D5" s="22" t="s">
        <v>1570</v>
      </c>
      <c r="E5" s="33">
        <f>148+115+133</f>
        <v>396</v>
      </c>
      <c r="F5" s="23">
        <v>4564</v>
      </c>
      <c r="G5" s="22" t="s">
        <v>423</v>
      </c>
      <c r="H5" s="22" t="s">
        <v>312</v>
      </c>
      <c r="I5" s="22">
        <v>50100000</v>
      </c>
      <c r="J5" s="13" t="s">
        <v>16</v>
      </c>
      <c r="K5" s="22" t="s">
        <v>1571</v>
      </c>
    </row>
    <row r="6" spans="1:84" ht="45" x14ac:dyDescent="0.25">
      <c r="B6" s="22">
        <v>125</v>
      </c>
      <c r="C6" s="22" t="s">
        <v>195</v>
      </c>
      <c r="D6" s="22" t="s">
        <v>422</v>
      </c>
      <c r="E6" s="31">
        <v>440</v>
      </c>
      <c r="F6" s="23">
        <v>4900</v>
      </c>
      <c r="G6" s="22" t="s">
        <v>423</v>
      </c>
      <c r="H6" s="22" t="s">
        <v>312</v>
      </c>
      <c r="I6" s="22">
        <v>50100000</v>
      </c>
      <c r="J6" s="13" t="s">
        <v>16</v>
      </c>
      <c r="K6" s="22" t="s">
        <v>424</v>
      </c>
    </row>
    <row r="7" spans="1:84" ht="22.5" x14ac:dyDescent="0.25">
      <c r="B7" s="22">
        <v>16</v>
      </c>
      <c r="C7" s="22" t="s">
        <v>39</v>
      </c>
      <c r="D7" s="22" t="s">
        <v>287</v>
      </c>
      <c r="E7" s="31">
        <v>878.53</v>
      </c>
      <c r="F7" s="23">
        <v>8340</v>
      </c>
      <c r="G7" s="22" t="s">
        <v>311</v>
      </c>
      <c r="H7" s="22" t="s">
        <v>312</v>
      </c>
      <c r="I7" s="22">
        <v>9100000</v>
      </c>
      <c r="J7" s="32"/>
      <c r="K7" s="22" t="s">
        <v>313</v>
      </c>
    </row>
    <row r="8" spans="1:84" ht="22.5" x14ac:dyDescent="0.25">
      <c r="B8" s="22">
        <v>17</v>
      </c>
      <c r="C8" s="22" t="s">
        <v>39</v>
      </c>
      <c r="D8" s="22" t="s">
        <v>310</v>
      </c>
      <c r="E8" s="31" t="s">
        <v>315</v>
      </c>
      <c r="F8" s="23">
        <f>27792+2500</f>
        <v>30292</v>
      </c>
      <c r="G8" s="22" t="s">
        <v>311</v>
      </c>
      <c r="H8" s="22" t="s">
        <v>312</v>
      </c>
      <c r="I8" s="22">
        <v>9100000</v>
      </c>
      <c r="J8" s="32"/>
      <c r="K8" s="22" t="s">
        <v>314</v>
      </c>
    </row>
    <row r="9" spans="1:84" s="14" customFormat="1" ht="180" x14ac:dyDescent="0.25">
      <c r="A9" s="25"/>
      <c r="B9" s="22">
        <v>1</v>
      </c>
      <c r="C9" s="22" t="s">
        <v>23</v>
      </c>
      <c r="D9" s="22" t="s">
        <v>17</v>
      </c>
      <c r="E9" s="22">
        <f>4800*8</f>
        <v>38400</v>
      </c>
      <c r="F9" s="23">
        <v>57600</v>
      </c>
      <c r="G9" s="34" t="s">
        <v>24</v>
      </c>
      <c r="H9" s="35" t="s">
        <v>25</v>
      </c>
      <c r="I9" s="36" t="s">
        <v>26</v>
      </c>
      <c r="J9" s="37" t="s">
        <v>20</v>
      </c>
      <c r="K9" s="38" t="s">
        <v>37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s="14" customFormat="1" ht="180" x14ac:dyDescent="0.25">
      <c r="A10" s="25"/>
      <c r="B10" s="22">
        <v>2</v>
      </c>
      <c r="C10" s="22" t="s">
        <v>27</v>
      </c>
      <c r="D10" s="22" t="s">
        <v>28</v>
      </c>
      <c r="E10" s="22">
        <f>70.8*5+141.6</f>
        <v>495.6</v>
      </c>
      <c r="F10" s="23">
        <v>900</v>
      </c>
      <c r="G10" s="34" t="s">
        <v>24</v>
      </c>
      <c r="H10" s="35" t="s">
        <v>25</v>
      </c>
      <c r="I10" s="36" t="s">
        <v>29</v>
      </c>
      <c r="J10" s="37" t="s">
        <v>21</v>
      </c>
      <c r="K10" s="38" t="s">
        <v>69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s="14" customFormat="1" ht="90" x14ac:dyDescent="0.25">
      <c r="A11" s="25"/>
      <c r="B11" s="22">
        <v>3</v>
      </c>
      <c r="C11" s="22" t="s">
        <v>30</v>
      </c>
      <c r="D11" s="22" t="s">
        <v>31</v>
      </c>
      <c r="E11" s="22">
        <f>1000*3+1250*2</f>
        <v>5500</v>
      </c>
      <c r="F11" s="23">
        <v>15000</v>
      </c>
      <c r="G11" s="34" t="s">
        <v>24</v>
      </c>
      <c r="H11" s="35" t="s">
        <v>25</v>
      </c>
      <c r="I11" s="36" t="s">
        <v>32</v>
      </c>
      <c r="J11" s="39" t="s">
        <v>14</v>
      </c>
      <c r="K11" s="22" t="s">
        <v>66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s="14" customFormat="1" ht="22.5" x14ac:dyDescent="0.25">
      <c r="A12" s="25"/>
      <c r="B12" s="22">
        <v>4</v>
      </c>
      <c r="C12" s="22" t="s">
        <v>33</v>
      </c>
      <c r="D12" s="22" t="s">
        <v>34</v>
      </c>
      <c r="E12" s="22">
        <f>13850+8750+2450</f>
        <v>25050</v>
      </c>
      <c r="F12" s="23">
        <v>45672</v>
      </c>
      <c r="G12" s="34" t="s">
        <v>35</v>
      </c>
      <c r="H12" s="35" t="s">
        <v>25</v>
      </c>
      <c r="I12" s="22">
        <v>63100000</v>
      </c>
      <c r="J12" s="39" t="s">
        <v>36</v>
      </c>
      <c r="K12" s="2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s="14" customFormat="1" ht="22.5" x14ac:dyDescent="0.25">
      <c r="A13" s="25"/>
      <c r="B13" s="22">
        <v>5</v>
      </c>
      <c r="C13" s="22" t="s">
        <v>39</v>
      </c>
      <c r="D13" s="22" t="s">
        <v>40</v>
      </c>
      <c r="E13" s="22">
        <f>725.46+603.48+711.35+319.8+486.08+819.82+778.6+366.4</f>
        <v>4810.99</v>
      </c>
      <c r="F13" s="23">
        <v>6997.8</v>
      </c>
      <c r="G13" s="34" t="s">
        <v>38</v>
      </c>
      <c r="H13" s="35" t="s">
        <v>25</v>
      </c>
      <c r="I13" s="22">
        <v>9100000</v>
      </c>
      <c r="J13" s="39"/>
      <c r="K13" s="22" t="s">
        <v>57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s="14" customFormat="1" ht="22.5" x14ac:dyDescent="0.25">
      <c r="A14" s="25"/>
      <c r="B14" s="22">
        <v>6</v>
      </c>
      <c r="C14" s="22" t="s">
        <v>39</v>
      </c>
      <c r="D14" s="22" t="s">
        <v>41</v>
      </c>
      <c r="E14" s="22">
        <f>2127.76+2256.63+2450.37+2738.28+4094.53+3010.75+4504.87+3734.96</f>
        <v>24918.149999999998</v>
      </c>
      <c r="F14" s="23">
        <v>32968</v>
      </c>
      <c r="G14" s="34" t="s">
        <v>38</v>
      </c>
      <c r="H14" s="35" t="s">
        <v>25</v>
      </c>
      <c r="I14" s="22">
        <v>9100000</v>
      </c>
      <c r="J14" s="37"/>
      <c r="K14" s="22" t="s">
        <v>58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s="14" customFormat="1" ht="90" x14ac:dyDescent="0.25">
      <c r="A15" s="25"/>
      <c r="B15" s="22">
        <v>7</v>
      </c>
      <c r="C15" s="22" t="s">
        <v>42</v>
      </c>
      <c r="D15" s="22" t="s">
        <v>43</v>
      </c>
      <c r="E15" s="22">
        <f>2450*8</f>
        <v>19600</v>
      </c>
      <c r="F15" s="23">
        <v>29400</v>
      </c>
      <c r="G15" s="34" t="s">
        <v>38</v>
      </c>
      <c r="H15" s="35" t="s">
        <v>25</v>
      </c>
      <c r="I15" s="22">
        <v>72400000</v>
      </c>
      <c r="J15" s="39" t="s">
        <v>22</v>
      </c>
      <c r="K15" s="22" t="s">
        <v>88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s="14" customFormat="1" ht="45.75" x14ac:dyDescent="0.25">
      <c r="A16" s="25"/>
      <c r="B16" s="22">
        <v>8</v>
      </c>
      <c r="C16" s="22" t="s">
        <v>44</v>
      </c>
      <c r="D16" s="22" t="s">
        <v>45</v>
      </c>
      <c r="E16" s="22">
        <f>50*8</f>
        <v>400</v>
      </c>
      <c r="F16" s="23">
        <v>600</v>
      </c>
      <c r="G16" s="34" t="s">
        <v>38</v>
      </c>
      <c r="H16" s="35" t="s">
        <v>25</v>
      </c>
      <c r="I16" s="22">
        <v>79700000</v>
      </c>
      <c r="J16" s="13" t="s">
        <v>5</v>
      </c>
      <c r="K16" s="22" t="s">
        <v>85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s="14" customFormat="1" ht="45.75" x14ac:dyDescent="0.25">
      <c r="A17" s="25"/>
      <c r="B17" s="22">
        <v>9</v>
      </c>
      <c r="C17" s="22" t="s">
        <v>46</v>
      </c>
      <c r="D17" s="22" t="s">
        <v>47</v>
      </c>
      <c r="E17" s="22">
        <f>120*5+360</f>
        <v>960</v>
      </c>
      <c r="F17" s="23">
        <v>1440</v>
      </c>
      <c r="G17" s="34" t="s">
        <v>38</v>
      </c>
      <c r="H17" s="35" t="s">
        <v>25</v>
      </c>
      <c r="I17" s="22">
        <v>90900000</v>
      </c>
      <c r="J17" s="13" t="s">
        <v>5</v>
      </c>
      <c r="K17" s="22" t="s">
        <v>87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s="14" customFormat="1" ht="90" x14ac:dyDescent="0.25">
      <c r="A18" s="25"/>
      <c r="B18" s="22">
        <v>10</v>
      </c>
      <c r="C18" s="22" t="s">
        <v>48</v>
      </c>
      <c r="D18" s="22" t="s">
        <v>49</v>
      </c>
      <c r="E18" s="22">
        <f>486.28+486.81+496.56+490.54+489.58+489.87+498.53+490.69</f>
        <v>3928.86</v>
      </c>
      <c r="F18" s="23">
        <v>6510</v>
      </c>
      <c r="G18" s="34" t="s">
        <v>38</v>
      </c>
      <c r="H18" s="35" t="s">
        <v>25</v>
      </c>
      <c r="I18" s="22">
        <v>72400000</v>
      </c>
      <c r="J18" s="39" t="s">
        <v>22</v>
      </c>
      <c r="K18" s="22" t="s">
        <v>82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s="14" customFormat="1" ht="90" x14ac:dyDescent="0.25">
      <c r="A19" s="25"/>
      <c r="B19" s="22">
        <v>11</v>
      </c>
      <c r="C19" s="22" t="s">
        <v>50</v>
      </c>
      <c r="D19" s="40" t="s">
        <v>51</v>
      </c>
      <c r="E19" s="41">
        <f>92.45+25.21+90.96+65.29+62.94+66.18+84.62+57.84</f>
        <v>545.49</v>
      </c>
      <c r="F19" s="23">
        <v>3971</v>
      </c>
      <c r="G19" s="34" t="s">
        <v>38</v>
      </c>
      <c r="H19" s="35" t="s">
        <v>25</v>
      </c>
      <c r="I19" s="22">
        <v>72400000</v>
      </c>
      <c r="J19" s="39" t="s">
        <v>22</v>
      </c>
      <c r="K19" s="22" t="s">
        <v>86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s="14" customFormat="1" ht="90" x14ac:dyDescent="0.25">
      <c r="A20" s="25"/>
      <c r="B20" s="22">
        <v>12</v>
      </c>
      <c r="C20" s="22" t="s">
        <v>52</v>
      </c>
      <c r="D20" s="22" t="s">
        <v>53</v>
      </c>
      <c r="E20" s="22">
        <f>275.66+272.41+62.29</f>
        <v>610.36</v>
      </c>
      <c r="F20" s="23">
        <v>3600</v>
      </c>
      <c r="G20" s="34" t="s">
        <v>38</v>
      </c>
      <c r="H20" s="35" t="s">
        <v>25</v>
      </c>
      <c r="I20" s="22">
        <v>72400000</v>
      </c>
      <c r="J20" s="39" t="s">
        <v>22</v>
      </c>
      <c r="K20" s="22" t="s">
        <v>67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s="14" customFormat="1" ht="45.75" x14ac:dyDescent="0.25">
      <c r="A21" s="25"/>
      <c r="B21" s="22">
        <v>13</v>
      </c>
      <c r="C21" s="22" t="s">
        <v>54</v>
      </c>
      <c r="D21" s="22" t="s">
        <v>55</v>
      </c>
      <c r="E21" s="22">
        <f>145*4</f>
        <v>580</v>
      </c>
      <c r="F21" s="23">
        <v>1305</v>
      </c>
      <c r="G21" s="34" t="s">
        <v>38</v>
      </c>
      <c r="H21" s="35" t="s">
        <v>56</v>
      </c>
      <c r="I21" s="22">
        <v>79700000</v>
      </c>
      <c r="J21" s="13" t="s">
        <v>5</v>
      </c>
      <c r="K21" s="22" t="s">
        <v>89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s="14" customFormat="1" ht="45.75" x14ac:dyDescent="0.25">
      <c r="A22" s="25"/>
      <c r="B22" s="22">
        <v>14</v>
      </c>
      <c r="C22" s="22" t="s">
        <v>52</v>
      </c>
      <c r="D22" s="40" t="s">
        <v>59</v>
      </c>
      <c r="E22" s="40">
        <f>79.47+79.66+79.15+77.31+77.21+79.3+77.39+80</f>
        <v>629.49</v>
      </c>
      <c r="F22" s="23">
        <v>960</v>
      </c>
      <c r="G22" s="34" t="s">
        <v>38</v>
      </c>
      <c r="H22" s="35" t="s">
        <v>56</v>
      </c>
      <c r="I22" s="26">
        <v>92200000</v>
      </c>
      <c r="J22" s="13" t="s">
        <v>5</v>
      </c>
      <c r="K22" s="42" t="s">
        <v>68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s="14" customFormat="1" ht="45.75" x14ac:dyDescent="0.25">
      <c r="A23" s="25"/>
      <c r="B23" s="22">
        <v>15</v>
      </c>
      <c r="C23" s="22" t="s">
        <v>60</v>
      </c>
      <c r="D23" s="22" t="s">
        <v>61</v>
      </c>
      <c r="E23" s="22">
        <f>130*6+260</f>
        <v>1040</v>
      </c>
      <c r="F23" s="23">
        <v>1560</v>
      </c>
      <c r="G23" s="34" t="s">
        <v>38</v>
      </c>
      <c r="H23" s="35" t="s">
        <v>25</v>
      </c>
      <c r="I23" s="22">
        <v>98300000</v>
      </c>
      <c r="J23" s="13" t="s">
        <v>5</v>
      </c>
      <c r="K23" s="22" t="s">
        <v>81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s="14" customFormat="1" ht="45.75" x14ac:dyDescent="0.25">
      <c r="A24" s="25"/>
      <c r="B24" s="22">
        <v>16</v>
      </c>
      <c r="C24" s="22" t="s">
        <v>90</v>
      </c>
      <c r="D24" s="22" t="s">
        <v>91</v>
      </c>
      <c r="E24" s="22">
        <f>1198.5*2</f>
        <v>2397</v>
      </c>
      <c r="F24" s="23">
        <v>4794</v>
      </c>
      <c r="G24" s="34" t="s">
        <v>38</v>
      </c>
      <c r="H24" s="35" t="s">
        <v>25</v>
      </c>
      <c r="I24" s="22">
        <v>66500000</v>
      </c>
      <c r="J24" s="13" t="s">
        <v>5</v>
      </c>
      <c r="K24" s="22" t="s">
        <v>80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s="14" customFormat="1" ht="45.75" x14ac:dyDescent="0.25">
      <c r="A25" s="25"/>
      <c r="B25" s="22">
        <v>17</v>
      </c>
      <c r="C25" s="22" t="s">
        <v>62</v>
      </c>
      <c r="D25" s="22" t="s">
        <v>63</v>
      </c>
      <c r="E25" s="22">
        <f>520+3*130</f>
        <v>910</v>
      </c>
      <c r="F25" s="23">
        <v>1560</v>
      </c>
      <c r="G25" s="34" t="s">
        <v>38</v>
      </c>
      <c r="H25" s="35" t="s">
        <v>25</v>
      </c>
      <c r="I25" s="22">
        <v>50700000</v>
      </c>
      <c r="J25" s="13" t="s">
        <v>5</v>
      </c>
      <c r="K25" s="22" t="s">
        <v>83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s="14" customFormat="1" ht="45.75" x14ac:dyDescent="0.25">
      <c r="A26" s="25"/>
      <c r="B26" s="22">
        <v>18</v>
      </c>
      <c r="C26" s="22" t="s">
        <v>64</v>
      </c>
      <c r="D26" s="22" t="s">
        <v>65</v>
      </c>
      <c r="E26" s="22">
        <f>118*11+708</f>
        <v>2006</v>
      </c>
      <c r="F26" s="23">
        <v>3540</v>
      </c>
      <c r="G26" s="34" t="s">
        <v>38</v>
      </c>
      <c r="H26" s="35" t="s">
        <v>25</v>
      </c>
      <c r="I26" s="22">
        <v>41100000</v>
      </c>
      <c r="J26" s="13" t="s">
        <v>5</v>
      </c>
      <c r="K26" s="22" t="s">
        <v>84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s="14" customFormat="1" ht="45" x14ac:dyDescent="0.25">
      <c r="A27" s="25"/>
      <c r="B27" s="22">
        <v>19</v>
      </c>
      <c r="C27" s="22" t="s">
        <v>92</v>
      </c>
      <c r="D27" s="22" t="s">
        <v>93</v>
      </c>
      <c r="E27" s="22" t="s">
        <v>295</v>
      </c>
      <c r="F27" s="23">
        <v>1760</v>
      </c>
      <c r="G27" s="22" t="s">
        <v>70</v>
      </c>
      <c r="H27" s="22" t="s">
        <v>56</v>
      </c>
      <c r="I27" s="22">
        <v>55300000</v>
      </c>
      <c r="J27" s="13" t="s">
        <v>7</v>
      </c>
      <c r="K27" s="22" t="s">
        <v>113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s="14" customFormat="1" ht="45" x14ac:dyDescent="0.25">
      <c r="A28" s="25"/>
      <c r="B28" s="22">
        <v>20</v>
      </c>
      <c r="C28" s="22" t="s">
        <v>71</v>
      </c>
      <c r="D28" s="22" t="s">
        <v>72</v>
      </c>
      <c r="E28" s="22">
        <f>52 +50+70+28+73+129+80+94+59+52+66+87+108+98</f>
        <v>1046</v>
      </c>
      <c r="F28" s="23">
        <v>1500</v>
      </c>
      <c r="G28" s="22" t="s">
        <v>73</v>
      </c>
      <c r="H28" s="22" t="s">
        <v>25</v>
      </c>
      <c r="I28" s="22">
        <v>92500000</v>
      </c>
      <c r="J28" s="13" t="s">
        <v>7</v>
      </c>
      <c r="K28" s="22" t="s">
        <v>106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s="14" customFormat="1" ht="45" x14ac:dyDescent="0.25">
      <c r="A29" s="25"/>
      <c r="B29" s="22">
        <v>21</v>
      </c>
      <c r="C29" s="22" t="s">
        <v>74</v>
      </c>
      <c r="D29" s="22" t="s">
        <v>72</v>
      </c>
      <c r="E29" s="22">
        <f>40+5+15+50+35+70+45+5</f>
        <v>265</v>
      </c>
      <c r="F29" s="23">
        <v>1000</v>
      </c>
      <c r="G29" s="22" t="s">
        <v>73</v>
      </c>
      <c r="H29" s="22" t="s">
        <v>25</v>
      </c>
      <c r="I29" s="22">
        <v>92500000</v>
      </c>
      <c r="J29" s="13" t="s">
        <v>7</v>
      </c>
      <c r="K29" s="22" t="s">
        <v>104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s="14" customFormat="1" ht="56.25" x14ac:dyDescent="0.25">
      <c r="A30" s="25"/>
      <c r="B30" s="22">
        <v>22</v>
      </c>
      <c r="C30" s="22" t="s">
        <v>75</v>
      </c>
      <c r="D30" s="22" t="s">
        <v>72</v>
      </c>
      <c r="E30" s="22">
        <f>35+56+21+35+81+56+49+39+74+14+14+67+67+60+102+53+126</f>
        <v>949</v>
      </c>
      <c r="F30" s="23">
        <v>1000</v>
      </c>
      <c r="G30" s="22" t="s">
        <v>73</v>
      </c>
      <c r="H30" s="22" t="s">
        <v>25</v>
      </c>
      <c r="I30" s="22">
        <v>92500000</v>
      </c>
      <c r="J30" s="13" t="s">
        <v>7</v>
      </c>
      <c r="K30" s="22" t="s">
        <v>105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s="14" customFormat="1" ht="45" x14ac:dyDescent="0.25">
      <c r="A31" s="25"/>
      <c r="B31" s="22">
        <v>23</v>
      </c>
      <c r="C31" s="22" t="s">
        <v>76</v>
      </c>
      <c r="D31" s="22" t="s">
        <v>72</v>
      </c>
      <c r="E31" s="22">
        <f>30+18+68+32+32+56+44</f>
        <v>280</v>
      </c>
      <c r="F31" s="23">
        <v>800</v>
      </c>
      <c r="G31" s="22" t="s">
        <v>73</v>
      </c>
      <c r="H31" s="22" t="s">
        <v>25</v>
      </c>
      <c r="I31" s="22">
        <v>92500000</v>
      </c>
      <c r="J31" s="13" t="s">
        <v>7</v>
      </c>
      <c r="K31" s="22" t="s">
        <v>111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s="14" customFormat="1" ht="45" x14ac:dyDescent="0.25">
      <c r="A32" s="25"/>
      <c r="B32" s="22">
        <v>24</v>
      </c>
      <c r="C32" s="22" t="s">
        <v>77</v>
      </c>
      <c r="D32" s="22" t="s">
        <v>72</v>
      </c>
      <c r="E32" s="22">
        <f>10+80+80+80+20</f>
        <v>270</v>
      </c>
      <c r="F32" s="23">
        <v>800</v>
      </c>
      <c r="G32" s="22" t="s">
        <v>73</v>
      </c>
      <c r="H32" s="22" t="s">
        <v>25</v>
      </c>
      <c r="I32" s="22">
        <v>92500000</v>
      </c>
      <c r="J32" s="13" t="s">
        <v>7</v>
      </c>
      <c r="K32" s="22" t="s">
        <v>102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s="14" customFormat="1" ht="45" x14ac:dyDescent="0.25">
      <c r="A33" s="25"/>
      <c r="B33" s="22">
        <v>25</v>
      </c>
      <c r="C33" s="22" t="s">
        <v>78</v>
      </c>
      <c r="D33" s="22" t="s">
        <v>72</v>
      </c>
      <c r="E33" s="22">
        <f>224+224+120</f>
        <v>568</v>
      </c>
      <c r="F33" s="23">
        <v>1500</v>
      </c>
      <c r="G33" s="22" t="s">
        <v>73</v>
      </c>
      <c r="H33" s="22" t="s">
        <v>25</v>
      </c>
      <c r="I33" s="22">
        <v>92500000</v>
      </c>
      <c r="J33" s="13" t="s">
        <v>7</v>
      </c>
      <c r="K33" s="22" t="s">
        <v>146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s="14" customFormat="1" ht="56.25" x14ac:dyDescent="0.25">
      <c r="A34" s="25"/>
      <c r="B34" s="22">
        <v>26</v>
      </c>
      <c r="C34" s="22" t="s">
        <v>79</v>
      </c>
      <c r="D34" s="22" t="s">
        <v>72</v>
      </c>
      <c r="E34" s="22">
        <v>0</v>
      </c>
      <c r="F34" s="23">
        <v>200</v>
      </c>
      <c r="G34" s="22" t="s">
        <v>73</v>
      </c>
      <c r="H34" s="22" t="s">
        <v>25</v>
      </c>
      <c r="I34" s="22">
        <v>92500000</v>
      </c>
      <c r="J34" s="13" t="s">
        <v>7</v>
      </c>
      <c r="K34" s="22" t="s">
        <v>96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s="14" customFormat="1" ht="45" x14ac:dyDescent="0.25">
      <c r="A35" s="25"/>
      <c r="B35" s="22">
        <v>27</v>
      </c>
      <c r="C35" s="22" t="s">
        <v>94</v>
      </c>
      <c r="D35" s="22" t="s">
        <v>95</v>
      </c>
      <c r="E35" s="22">
        <f>88.5</f>
        <v>88.5</v>
      </c>
      <c r="F35" s="23">
        <v>600</v>
      </c>
      <c r="G35" s="22" t="s">
        <v>73</v>
      </c>
      <c r="H35" s="22" t="s">
        <v>25</v>
      </c>
      <c r="I35" s="22">
        <v>79500000</v>
      </c>
      <c r="J35" s="13" t="s">
        <v>7</v>
      </c>
      <c r="K35" s="22" t="s">
        <v>101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s="14" customFormat="1" ht="45" x14ac:dyDescent="0.25">
      <c r="A36" s="25"/>
      <c r="B36" s="22">
        <v>28</v>
      </c>
      <c r="C36" s="22" t="s">
        <v>97</v>
      </c>
      <c r="D36" s="22" t="s">
        <v>72</v>
      </c>
      <c r="E36" s="22">
        <v>0</v>
      </c>
      <c r="F36" s="23">
        <v>700</v>
      </c>
      <c r="G36" s="22" t="s">
        <v>100</v>
      </c>
      <c r="H36" s="22" t="s">
        <v>25</v>
      </c>
      <c r="I36" s="22">
        <v>92500000</v>
      </c>
      <c r="J36" s="13" t="s">
        <v>7</v>
      </c>
      <c r="K36" s="22" t="s">
        <v>147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s="14" customFormat="1" ht="45" x14ac:dyDescent="0.25">
      <c r="A37" s="25"/>
      <c r="B37" s="22">
        <v>29</v>
      </c>
      <c r="C37" s="22" t="s">
        <v>98</v>
      </c>
      <c r="D37" s="22" t="s">
        <v>72</v>
      </c>
      <c r="E37" s="22">
        <f>170+100</f>
        <v>270</v>
      </c>
      <c r="F37" s="23">
        <v>500</v>
      </c>
      <c r="G37" s="22" t="s">
        <v>100</v>
      </c>
      <c r="H37" s="22" t="s">
        <v>25</v>
      </c>
      <c r="I37" s="22">
        <v>92500000</v>
      </c>
      <c r="J37" s="13" t="s">
        <v>7</v>
      </c>
      <c r="K37" s="22" t="s">
        <v>157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s="14" customFormat="1" ht="45" x14ac:dyDescent="0.25">
      <c r="A38" s="25"/>
      <c r="B38" s="22">
        <v>30</v>
      </c>
      <c r="C38" s="22" t="s">
        <v>99</v>
      </c>
      <c r="D38" s="22" t="s">
        <v>72</v>
      </c>
      <c r="E38" s="22">
        <f>180+63+288+108+216+288+264.6+315+72+441+324+36+198+72+148.5+148.5+148.5+49.5+49.5+288</f>
        <v>3698.1</v>
      </c>
      <c r="F38" s="23">
        <v>7000</v>
      </c>
      <c r="G38" s="22" t="s">
        <v>100</v>
      </c>
      <c r="H38" s="22" t="s">
        <v>25</v>
      </c>
      <c r="I38" s="22">
        <v>92500000</v>
      </c>
      <c r="J38" s="13" t="s">
        <v>7</v>
      </c>
      <c r="K38" s="22" t="s">
        <v>103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s="14" customFormat="1" ht="45" x14ac:dyDescent="0.25">
      <c r="A39" s="25"/>
      <c r="B39" s="22">
        <v>32</v>
      </c>
      <c r="C39" s="22" t="s">
        <v>109</v>
      </c>
      <c r="D39" s="22" t="s">
        <v>110</v>
      </c>
      <c r="E39" s="22">
        <v>390</v>
      </c>
      <c r="F39" s="23">
        <v>390</v>
      </c>
      <c r="G39" s="22" t="s">
        <v>107</v>
      </c>
      <c r="H39" s="22" t="s">
        <v>25</v>
      </c>
      <c r="I39" s="22">
        <v>60100000</v>
      </c>
      <c r="J39" s="13" t="s">
        <v>7</v>
      </c>
      <c r="K39" s="22" t="s">
        <v>143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s="14" customFormat="1" ht="90" x14ac:dyDescent="0.25">
      <c r="A40" s="25"/>
      <c r="B40" s="22">
        <v>33</v>
      </c>
      <c r="C40" s="22" t="s">
        <v>114</v>
      </c>
      <c r="D40" s="22" t="s">
        <v>115</v>
      </c>
      <c r="E40" s="22" t="s">
        <v>296</v>
      </c>
      <c r="F40" s="23" t="s">
        <v>296</v>
      </c>
      <c r="G40" s="22" t="s">
        <v>107</v>
      </c>
      <c r="H40" s="22" t="s">
        <v>56</v>
      </c>
      <c r="I40" s="22">
        <v>39100000</v>
      </c>
      <c r="J40" s="39" t="s">
        <v>112</v>
      </c>
      <c r="K40" s="22" t="s">
        <v>144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s="14" customFormat="1" ht="90" x14ac:dyDescent="0.25">
      <c r="A41" s="25"/>
      <c r="B41" s="22">
        <v>34</v>
      </c>
      <c r="C41" s="22" t="s">
        <v>116</v>
      </c>
      <c r="D41" s="22" t="s">
        <v>117</v>
      </c>
      <c r="E41" s="22">
        <f>53230.08+52252.77</f>
        <v>105482.85</v>
      </c>
      <c r="F41" s="23">
        <v>105482.85</v>
      </c>
      <c r="G41" s="22" t="s">
        <v>107</v>
      </c>
      <c r="H41" s="22" t="s">
        <v>56</v>
      </c>
      <c r="I41" s="22">
        <v>39100000</v>
      </c>
      <c r="J41" s="39" t="s">
        <v>112</v>
      </c>
      <c r="K41" s="22" t="s">
        <v>145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s="14" customFormat="1" ht="45.75" x14ac:dyDescent="0.25">
      <c r="A42" s="25"/>
      <c r="B42" s="22">
        <v>35</v>
      </c>
      <c r="C42" s="22" t="s">
        <v>118</v>
      </c>
      <c r="D42" s="22" t="s">
        <v>119</v>
      </c>
      <c r="E42" s="22">
        <v>500</v>
      </c>
      <c r="F42" s="23">
        <v>500</v>
      </c>
      <c r="G42" s="22" t="s">
        <v>107</v>
      </c>
      <c r="H42" s="22" t="s">
        <v>56</v>
      </c>
      <c r="I42" s="22">
        <v>60100000</v>
      </c>
      <c r="J42" s="13" t="s">
        <v>5</v>
      </c>
      <c r="K42" s="22" t="s">
        <v>178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s="14" customFormat="1" ht="45" x14ac:dyDescent="0.25">
      <c r="A43" s="25"/>
      <c r="B43" s="22">
        <v>36</v>
      </c>
      <c r="C43" s="22" t="s">
        <v>120</v>
      </c>
      <c r="D43" s="22" t="s">
        <v>4</v>
      </c>
      <c r="E43" s="22">
        <f>940+1410+764.98+3644.91+2549.93+2764.92+5354.93+764.99+3824.88 +2295+4800+1529.96+11790+3315+510+3570+4590+6120 +300+1200+1020+3825+12749.84+255+15044.86+765+1530+2039.92+9179.64+637.49+1530</f>
        <v>110616.25</v>
      </c>
      <c r="F43" s="23">
        <v>200000</v>
      </c>
      <c r="G43" s="22" t="s">
        <v>121</v>
      </c>
      <c r="H43" s="22" t="s">
        <v>25</v>
      </c>
      <c r="I43" s="22">
        <v>55100000</v>
      </c>
      <c r="J43" s="13" t="s">
        <v>7</v>
      </c>
      <c r="K43" s="22" t="s">
        <v>173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s="14" customFormat="1" ht="45" x14ac:dyDescent="0.25">
      <c r="A44" s="25"/>
      <c r="B44" s="22">
        <v>37</v>
      </c>
      <c r="C44" s="40" t="s">
        <v>122</v>
      </c>
      <c r="D44" s="22" t="s">
        <v>4</v>
      </c>
      <c r="E44" s="22">
        <f>470+2039.92+1275+2040+1200+300+2010+510+3450+4845+1020+300+765+1620+2040+2039.96+2294.91+1020</f>
        <v>29239.789999999997</v>
      </c>
      <c r="F44" s="23">
        <v>100000</v>
      </c>
      <c r="G44" s="22" t="s">
        <v>121</v>
      </c>
      <c r="H44" s="22" t="s">
        <v>25</v>
      </c>
      <c r="I44" s="22">
        <v>55100000</v>
      </c>
      <c r="J44" s="13" t="s">
        <v>7</v>
      </c>
      <c r="K44" s="22" t="s">
        <v>172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s="14" customFormat="1" ht="45" x14ac:dyDescent="0.25">
      <c r="A45" s="25"/>
      <c r="B45" s="22">
        <v>38</v>
      </c>
      <c r="C45" s="22" t="s">
        <v>123</v>
      </c>
      <c r="D45" s="22" t="s">
        <v>4</v>
      </c>
      <c r="E45" s="22">
        <f>1117+1117+2860+260+1559.94+780+1820+309</f>
        <v>9822.94</v>
      </c>
      <c r="F45" s="23">
        <v>10000</v>
      </c>
      <c r="G45" s="22" t="s">
        <v>121</v>
      </c>
      <c r="H45" s="22" t="s">
        <v>25</v>
      </c>
      <c r="I45" s="22">
        <v>55100000</v>
      </c>
      <c r="J45" s="13" t="s">
        <v>7</v>
      </c>
      <c r="K45" s="22" t="s">
        <v>171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s="14" customFormat="1" ht="45" x14ac:dyDescent="0.25">
      <c r="A46" s="25"/>
      <c r="B46" s="22">
        <v>39</v>
      </c>
      <c r="C46" s="22" t="s">
        <v>124</v>
      </c>
      <c r="D46" s="22" t="s">
        <v>4</v>
      </c>
      <c r="E46" s="22">
        <v>240</v>
      </c>
      <c r="F46" s="23">
        <v>20000</v>
      </c>
      <c r="G46" s="22" t="s">
        <v>121</v>
      </c>
      <c r="H46" s="22" t="s">
        <v>25</v>
      </c>
      <c r="I46" s="22">
        <v>55100000</v>
      </c>
      <c r="J46" s="13" t="s">
        <v>7</v>
      </c>
      <c r="K46" s="22" t="s">
        <v>180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s="14" customFormat="1" ht="45" x14ac:dyDescent="0.25">
      <c r="A47" s="25"/>
      <c r="B47" s="22">
        <v>40</v>
      </c>
      <c r="C47" s="22" t="s">
        <v>125</v>
      </c>
      <c r="D47" s="22" t="s">
        <v>4</v>
      </c>
      <c r="E47" s="22">
        <f>795+2584.89+4080+3975+470+4200+3959.94+6120+600.01+1020+10200+5865+1200+12073.98+2295+2010+7140+2339.93+2294.97+13050.01+2040+2040+6334.79+765</f>
        <v>97453.519999999975</v>
      </c>
      <c r="F47" s="23">
        <v>150000</v>
      </c>
      <c r="G47" s="22" t="s">
        <v>121</v>
      </c>
      <c r="H47" s="22" t="s">
        <v>25</v>
      </c>
      <c r="I47" s="22">
        <v>55100000</v>
      </c>
      <c r="J47" s="13" t="s">
        <v>7</v>
      </c>
      <c r="K47" s="22" t="s">
        <v>174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s="14" customFormat="1" ht="45" x14ac:dyDescent="0.25">
      <c r="A48" s="25"/>
      <c r="B48" s="22">
        <v>41</v>
      </c>
      <c r="C48" s="22" t="s">
        <v>126</v>
      </c>
      <c r="D48" s="22" t="s">
        <v>4</v>
      </c>
      <c r="E48" s="22">
        <f>2750+500+250+810</f>
        <v>4310</v>
      </c>
      <c r="F48" s="23">
        <v>5000</v>
      </c>
      <c r="G48" s="22" t="s">
        <v>121</v>
      </c>
      <c r="H48" s="22" t="s">
        <v>25</v>
      </c>
      <c r="I48" s="22">
        <v>55100000</v>
      </c>
      <c r="J48" s="13" t="s">
        <v>7</v>
      </c>
      <c r="K48" s="22" t="s">
        <v>170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s="14" customFormat="1" ht="45" x14ac:dyDescent="0.25">
      <c r="A49" s="25"/>
      <c r="B49" s="22">
        <v>42</v>
      </c>
      <c r="C49" s="22" t="s">
        <v>127</v>
      </c>
      <c r="D49" s="22" t="s">
        <v>4</v>
      </c>
      <c r="E49" s="22">
        <f>517.5+396</f>
        <v>913.5</v>
      </c>
      <c r="F49" s="23">
        <v>5000</v>
      </c>
      <c r="G49" s="22" t="s">
        <v>121</v>
      </c>
      <c r="H49" s="22" t="s">
        <v>25</v>
      </c>
      <c r="I49" s="22">
        <v>55100000</v>
      </c>
      <c r="J49" s="13" t="s">
        <v>7</v>
      </c>
      <c r="K49" s="22" t="s">
        <v>169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s="14" customFormat="1" ht="45" x14ac:dyDescent="0.25">
      <c r="A50" s="25"/>
      <c r="B50" s="22">
        <v>43</v>
      </c>
      <c r="C50" s="22" t="s">
        <v>128</v>
      </c>
      <c r="D50" s="22" t="s">
        <v>4</v>
      </c>
      <c r="E50" s="22">
        <f>267+928+464+1584+2784+352</f>
        <v>6379</v>
      </c>
      <c r="F50" s="23">
        <v>20000</v>
      </c>
      <c r="G50" s="22" t="s">
        <v>121</v>
      </c>
      <c r="H50" s="22" t="s">
        <v>25</v>
      </c>
      <c r="I50" s="22">
        <v>55100000</v>
      </c>
      <c r="J50" s="13" t="s">
        <v>7</v>
      </c>
      <c r="K50" s="22" t="s">
        <v>209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s="14" customFormat="1" ht="45" x14ac:dyDescent="0.25">
      <c r="A51" s="25"/>
      <c r="B51" s="22">
        <v>44</v>
      </c>
      <c r="C51" s="22" t="s">
        <v>99</v>
      </c>
      <c r="D51" s="22" t="s">
        <v>108</v>
      </c>
      <c r="E51" s="22">
        <f>247.45+52.04+475.24+110.98+316.98+203.37+313.82+184.79+430.64+99.83 +390.7+526.22+280.9+107.12+306.39+554.9+234.96+916.52+339.84+7139.93+87.08+64.35+146.02+243.1+381.6</f>
        <v>14154.77</v>
      </c>
      <c r="F51" s="23">
        <v>10000</v>
      </c>
      <c r="G51" s="22" t="s">
        <v>121</v>
      </c>
      <c r="H51" s="22" t="s">
        <v>25</v>
      </c>
      <c r="I51" s="22">
        <v>55300000</v>
      </c>
      <c r="J51" s="13" t="s">
        <v>7</v>
      </c>
      <c r="K51" s="22" t="s">
        <v>230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s="14" customFormat="1" ht="45" x14ac:dyDescent="0.25">
      <c r="A52" s="25"/>
      <c r="B52" s="22">
        <v>45</v>
      </c>
      <c r="C52" s="22" t="s">
        <v>128</v>
      </c>
      <c r="D52" s="22" t="s">
        <v>108</v>
      </c>
      <c r="E52" s="22">
        <f>178.32+58.16+887.14+395.64+114.31+200.69+65.52+327.6+371.25+152.91+147.37+167.08+358.95+364.49+1887.48+224.59+94.95+599.94 +514.48+99.79+184.37+376.79+43.34+109.57+162.19+104+214.1+53.93+484.34+468.02+176.81+49.09+742.39</f>
        <v>10379.599999999999</v>
      </c>
      <c r="F52" s="23">
        <v>30000</v>
      </c>
      <c r="G52" s="22" t="s">
        <v>121</v>
      </c>
      <c r="H52" s="22" t="s">
        <v>25</v>
      </c>
      <c r="I52" s="22">
        <v>55300000</v>
      </c>
      <c r="J52" s="13" t="s">
        <v>7</v>
      </c>
      <c r="K52" s="22" t="s">
        <v>206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s="14" customFormat="1" ht="45" x14ac:dyDescent="0.25">
      <c r="A53" s="25"/>
      <c r="B53" s="22">
        <v>46</v>
      </c>
      <c r="C53" s="22" t="s">
        <v>97</v>
      </c>
      <c r="D53" s="22" t="s">
        <v>108</v>
      </c>
      <c r="E53" s="22">
        <v>550</v>
      </c>
      <c r="F53" s="23">
        <v>1000</v>
      </c>
      <c r="G53" s="22" t="s">
        <v>121</v>
      </c>
      <c r="H53" s="22" t="s">
        <v>25</v>
      </c>
      <c r="I53" s="22">
        <v>55300000</v>
      </c>
      <c r="J53" s="13" t="s">
        <v>7</v>
      </c>
      <c r="K53" s="22" t="s">
        <v>227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s="14" customFormat="1" ht="45" x14ac:dyDescent="0.25">
      <c r="A54" s="25"/>
      <c r="B54" s="22">
        <v>47</v>
      </c>
      <c r="C54" s="22" t="s">
        <v>129</v>
      </c>
      <c r="D54" s="22" t="s">
        <v>108</v>
      </c>
      <c r="E54" s="22">
        <f>297.5+119.9</f>
        <v>417.4</v>
      </c>
      <c r="F54" s="23">
        <v>1000</v>
      </c>
      <c r="G54" s="22" t="s">
        <v>121</v>
      </c>
      <c r="H54" s="22" t="s">
        <v>25</v>
      </c>
      <c r="I54" s="22">
        <v>55300000</v>
      </c>
      <c r="J54" s="13" t="s">
        <v>7</v>
      </c>
      <c r="K54" s="22" t="s">
        <v>226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s="14" customFormat="1" ht="45" x14ac:dyDescent="0.25">
      <c r="A55" s="25"/>
      <c r="B55" s="22">
        <v>48</v>
      </c>
      <c r="C55" s="22" t="s">
        <v>130</v>
      </c>
      <c r="D55" s="22" t="s">
        <v>108</v>
      </c>
      <c r="E55" s="22">
        <f>356.3+310.86+281.95+779.72</f>
        <v>1728.8300000000002</v>
      </c>
      <c r="F55" s="23">
        <v>2000</v>
      </c>
      <c r="G55" s="22" t="s">
        <v>121</v>
      </c>
      <c r="H55" s="22" t="s">
        <v>25</v>
      </c>
      <c r="I55" s="22">
        <v>55300000</v>
      </c>
      <c r="J55" s="13" t="s">
        <v>7</v>
      </c>
      <c r="K55" s="22" t="s">
        <v>228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s="14" customFormat="1" ht="45" x14ac:dyDescent="0.25">
      <c r="A56" s="25"/>
      <c r="B56" s="22">
        <v>49</v>
      </c>
      <c r="C56" s="22" t="s">
        <v>131</v>
      </c>
      <c r="D56" s="22" t="s">
        <v>108</v>
      </c>
      <c r="E56" s="22">
        <f>224.1+401.4+448.2+348.3+400.5 +539.1+298.8+228.6+300.6+1094.4+160.2</f>
        <v>4444.2</v>
      </c>
      <c r="F56" s="23">
        <v>5000</v>
      </c>
      <c r="G56" s="22" t="s">
        <v>121</v>
      </c>
      <c r="H56" s="22" t="s">
        <v>25</v>
      </c>
      <c r="I56" s="22">
        <v>55300000</v>
      </c>
      <c r="J56" s="13" t="s">
        <v>7</v>
      </c>
      <c r="K56" s="22" t="s">
        <v>229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s="14" customFormat="1" ht="45" x14ac:dyDescent="0.25">
      <c r="A57" s="25"/>
      <c r="B57" s="22">
        <v>50</v>
      </c>
      <c r="C57" s="22" t="s">
        <v>132</v>
      </c>
      <c r="D57" s="22" t="s">
        <v>108</v>
      </c>
      <c r="E57" s="22">
        <f>457+540</f>
        <v>997</v>
      </c>
      <c r="F57" s="23">
        <v>5000</v>
      </c>
      <c r="G57" s="22" t="s">
        <v>121</v>
      </c>
      <c r="H57" s="22" t="s">
        <v>25</v>
      </c>
      <c r="I57" s="22">
        <v>55300000</v>
      </c>
      <c r="J57" s="13" t="s">
        <v>7</v>
      </c>
      <c r="K57" s="22" t="s">
        <v>185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s="14" customFormat="1" ht="45" x14ac:dyDescent="0.25">
      <c r="A58" s="25"/>
      <c r="B58" s="22">
        <v>51</v>
      </c>
      <c r="C58" s="22" t="s">
        <v>133</v>
      </c>
      <c r="D58" s="22" t="s">
        <v>108</v>
      </c>
      <c r="E58" s="22">
        <f>606.9+571.2+60</f>
        <v>1238.0999999999999</v>
      </c>
      <c r="F58" s="23">
        <v>2000</v>
      </c>
      <c r="G58" s="22" t="s">
        <v>121</v>
      </c>
      <c r="H58" s="22" t="s">
        <v>25</v>
      </c>
      <c r="I58" s="22">
        <v>55300000</v>
      </c>
      <c r="J58" s="13" t="s">
        <v>7</v>
      </c>
      <c r="K58" s="22" t="s">
        <v>159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s="14" customFormat="1" ht="45" x14ac:dyDescent="0.25">
      <c r="A59" s="25"/>
      <c r="B59" s="22">
        <v>52</v>
      </c>
      <c r="C59" s="22" t="s">
        <v>134</v>
      </c>
      <c r="D59" s="22" t="s">
        <v>108</v>
      </c>
      <c r="E59" s="22">
        <f>398.38+92.22+397.75+295.91+194.48+835+362.87+197.89+480.03</f>
        <v>3254.5299999999997</v>
      </c>
      <c r="F59" s="23">
        <v>3000</v>
      </c>
      <c r="G59" s="22" t="s">
        <v>121</v>
      </c>
      <c r="H59" s="22" t="s">
        <v>25</v>
      </c>
      <c r="I59" s="22">
        <v>55300000</v>
      </c>
      <c r="J59" s="13" t="s">
        <v>7</v>
      </c>
      <c r="K59" s="22" t="s">
        <v>161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s="14" customFormat="1" ht="45" x14ac:dyDescent="0.25">
      <c r="A60" s="25"/>
      <c r="B60" s="22">
        <v>53</v>
      </c>
      <c r="C60" s="22" t="s">
        <v>135</v>
      </c>
      <c r="D60" s="22" t="s">
        <v>108</v>
      </c>
      <c r="E60" s="22">
        <f>235.87+226.8+614.38+59.64+142.13+398.16+227.81+284.26+338.69+479.3+507.53+596.23+237.38+118.05+494.42+827.57+865.37+222.26+237.89+823.03+375.98+459.65+119.95+558.43+49.5</f>
        <v>9500.2800000000025</v>
      </c>
      <c r="F60" s="23">
        <v>10000</v>
      </c>
      <c r="G60" s="22" t="s">
        <v>121</v>
      </c>
      <c r="H60" s="22" t="s">
        <v>25</v>
      </c>
      <c r="I60" s="22">
        <v>55300000</v>
      </c>
      <c r="J60" s="13" t="s">
        <v>7</v>
      </c>
      <c r="K60" s="22" t="s">
        <v>183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s="14" customFormat="1" ht="45" x14ac:dyDescent="0.25">
      <c r="A61" s="25"/>
      <c r="B61" s="22">
        <v>54</v>
      </c>
      <c r="C61" s="22" t="s">
        <v>205</v>
      </c>
      <c r="D61" s="22" t="s">
        <v>108</v>
      </c>
      <c r="E61" s="22">
        <f>200+305+60+120+252+238+50</f>
        <v>1225</v>
      </c>
      <c r="F61" s="23">
        <v>2000</v>
      </c>
      <c r="G61" s="22" t="s">
        <v>121</v>
      </c>
      <c r="H61" s="22" t="s">
        <v>25</v>
      </c>
      <c r="I61" s="22">
        <v>55300000</v>
      </c>
      <c r="J61" s="13" t="s">
        <v>7</v>
      </c>
      <c r="K61" s="22" t="s">
        <v>231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s="14" customFormat="1" ht="45" x14ac:dyDescent="0.25">
      <c r="A62" s="25"/>
      <c r="B62" s="22">
        <v>55</v>
      </c>
      <c r="C62" s="22" t="s">
        <v>136</v>
      </c>
      <c r="D62" s="22" t="s">
        <v>108</v>
      </c>
      <c r="E62" s="22">
        <v>420.08</v>
      </c>
      <c r="F62" s="23">
        <v>1000</v>
      </c>
      <c r="G62" s="22" t="s">
        <v>121</v>
      </c>
      <c r="H62" s="22" t="s">
        <v>25</v>
      </c>
      <c r="I62" s="22">
        <v>55300000</v>
      </c>
      <c r="J62" s="13" t="s">
        <v>7</v>
      </c>
      <c r="K62" s="22" t="s">
        <v>184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s="14" customFormat="1" ht="45" x14ac:dyDescent="0.25">
      <c r="A63" s="25"/>
      <c r="B63" s="22">
        <v>56</v>
      </c>
      <c r="C63" s="22" t="s">
        <v>137</v>
      </c>
      <c r="D63" s="22" t="s">
        <v>108</v>
      </c>
      <c r="E63" s="22">
        <f>387.78+49.5+589.05+148.79+353.82+473.71+492.21+558.85+229.68+360.36+178.99 +34.65+427.87</f>
        <v>4285.26</v>
      </c>
      <c r="F63" s="23">
        <v>5000</v>
      </c>
      <c r="G63" s="22" t="s">
        <v>121</v>
      </c>
      <c r="H63" s="22" t="s">
        <v>25</v>
      </c>
      <c r="I63" s="22">
        <v>55300000</v>
      </c>
      <c r="J63" s="13" t="s">
        <v>7</v>
      </c>
      <c r="K63" s="22" t="s">
        <v>162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s="14" customFormat="1" ht="45" x14ac:dyDescent="0.25">
      <c r="A64" s="25"/>
      <c r="B64" s="22">
        <v>57</v>
      </c>
      <c r="C64" s="22" t="s">
        <v>138</v>
      </c>
      <c r="D64" s="22" t="s">
        <v>108</v>
      </c>
      <c r="E64" s="22">
        <f>83.6+85.03+92.8+114.4+103.95+46.646+212.74+123.53+46.75</f>
        <v>909.44600000000003</v>
      </c>
      <c r="F64" s="23">
        <v>2000</v>
      </c>
      <c r="G64" s="22" t="s">
        <v>121</v>
      </c>
      <c r="H64" s="22" t="s">
        <v>25</v>
      </c>
      <c r="I64" s="22">
        <v>55300000</v>
      </c>
      <c r="J64" s="13" t="s">
        <v>7</v>
      </c>
      <c r="K64" s="22" t="s">
        <v>160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s="14" customFormat="1" ht="45" x14ac:dyDescent="0.25">
      <c r="A65" s="25"/>
      <c r="B65" s="22">
        <v>58</v>
      </c>
      <c r="C65" s="22" t="s">
        <v>139</v>
      </c>
      <c r="D65" s="22" t="s">
        <v>108</v>
      </c>
      <c r="E65" s="22">
        <f>299.11+348.79+403.2+225.63+117.47</f>
        <v>1394.2</v>
      </c>
      <c r="F65" s="23">
        <v>2000</v>
      </c>
      <c r="G65" s="22" t="s">
        <v>121</v>
      </c>
      <c r="H65" s="22" t="s">
        <v>25</v>
      </c>
      <c r="I65" s="22">
        <v>55300000</v>
      </c>
      <c r="J65" s="13" t="s">
        <v>7</v>
      </c>
      <c r="K65" s="22" t="s">
        <v>181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s="14" customFormat="1" ht="11.25" x14ac:dyDescent="0.25">
      <c r="A66" s="25"/>
      <c r="B66" s="22">
        <v>59</v>
      </c>
      <c r="C66" s="22" t="s">
        <v>140</v>
      </c>
      <c r="D66" s="22" t="s">
        <v>141</v>
      </c>
      <c r="E66" s="22" t="s">
        <v>288</v>
      </c>
      <c r="F66" s="23">
        <v>4436.1499999999996</v>
      </c>
      <c r="G66" s="22" t="s">
        <v>121</v>
      </c>
      <c r="H66" s="22" t="s">
        <v>25</v>
      </c>
      <c r="I66" s="22">
        <v>30200000</v>
      </c>
      <c r="J66" s="13" t="s">
        <v>142</v>
      </c>
      <c r="K66" s="22" t="s">
        <v>179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s="14" customFormat="1" ht="45" x14ac:dyDescent="0.25">
      <c r="A67" s="25"/>
      <c r="B67" s="22">
        <v>60</v>
      </c>
      <c r="C67" s="22" t="s">
        <v>126</v>
      </c>
      <c r="D67" s="22" t="s">
        <v>108</v>
      </c>
      <c r="E67" s="22">
        <f>147.5+106.06+526.87+599.44+55</f>
        <v>1434.8700000000001</v>
      </c>
      <c r="F67" s="23">
        <v>2000</v>
      </c>
      <c r="G67" s="22" t="s">
        <v>148</v>
      </c>
      <c r="H67" s="22" t="s">
        <v>25</v>
      </c>
      <c r="I67" s="22">
        <v>55300000</v>
      </c>
      <c r="J67" s="13" t="s">
        <v>7</v>
      </c>
      <c r="K67" s="22" t="s">
        <v>158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s="14" customFormat="1" ht="45" x14ac:dyDescent="0.25">
      <c r="A68" s="25"/>
      <c r="B68" s="22">
        <v>61</v>
      </c>
      <c r="C68" s="22" t="s">
        <v>149</v>
      </c>
      <c r="D68" s="22" t="s">
        <v>108</v>
      </c>
      <c r="E68" s="22">
        <v>250</v>
      </c>
      <c r="F68" s="23">
        <v>2000</v>
      </c>
      <c r="G68" s="22" t="s">
        <v>148</v>
      </c>
      <c r="H68" s="22" t="s">
        <v>25</v>
      </c>
      <c r="I68" s="22">
        <v>55300000</v>
      </c>
      <c r="J68" s="13" t="s">
        <v>7</v>
      </c>
      <c r="K68" s="22" t="s">
        <v>224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s="14" customFormat="1" ht="45" x14ac:dyDescent="0.25">
      <c r="A69" s="25"/>
      <c r="B69" s="22">
        <v>62</v>
      </c>
      <c r="C69" s="22" t="s">
        <v>150</v>
      </c>
      <c r="D69" s="22" t="s">
        <v>108</v>
      </c>
      <c r="E69" s="22">
        <f>300+120</f>
        <v>420</v>
      </c>
      <c r="F69" s="23">
        <v>2000</v>
      </c>
      <c r="G69" s="22" t="s">
        <v>148</v>
      </c>
      <c r="H69" s="22" t="s">
        <v>25</v>
      </c>
      <c r="I69" s="22">
        <v>55300000</v>
      </c>
      <c r="J69" s="13" t="s">
        <v>7</v>
      </c>
      <c r="K69" s="22" t="s">
        <v>214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s="14" customFormat="1" ht="45" x14ac:dyDescent="0.25">
      <c r="A70" s="25"/>
      <c r="B70" s="22">
        <v>63</v>
      </c>
      <c r="C70" s="22" t="s">
        <v>151</v>
      </c>
      <c r="D70" s="22" t="s">
        <v>108</v>
      </c>
      <c r="E70" s="22">
        <f>600.3+839.7+744.3+155.7+534.6</f>
        <v>2874.6</v>
      </c>
      <c r="F70" s="23">
        <v>4000</v>
      </c>
      <c r="G70" s="22" t="s">
        <v>148</v>
      </c>
      <c r="H70" s="22" t="s">
        <v>25</v>
      </c>
      <c r="I70" s="22">
        <v>55300000</v>
      </c>
      <c r="J70" s="13" t="s">
        <v>7</v>
      </c>
      <c r="K70" s="22" t="s">
        <v>182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s="14" customFormat="1" ht="45" x14ac:dyDescent="0.25">
      <c r="A71" s="25"/>
      <c r="B71" s="22">
        <v>64</v>
      </c>
      <c r="C71" s="22" t="s">
        <v>152</v>
      </c>
      <c r="D71" s="22" t="s">
        <v>108</v>
      </c>
      <c r="E71" s="22">
        <f>200+120+335+395+513</f>
        <v>1563</v>
      </c>
      <c r="F71" s="23">
        <v>2000</v>
      </c>
      <c r="G71" s="22" t="s">
        <v>148</v>
      </c>
      <c r="H71" s="22" t="s">
        <v>25</v>
      </c>
      <c r="I71" s="22">
        <v>55300000</v>
      </c>
      <c r="J71" s="13" t="s">
        <v>7</v>
      </c>
      <c r="K71" s="22" t="s">
        <v>204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s="14" customFormat="1" ht="45" x14ac:dyDescent="0.25">
      <c r="A72" s="25"/>
      <c r="B72" s="22">
        <v>65</v>
      </c>
      <c r="C72" s="22" t="s">
        <v>153</v>
      </c>
      <c r="D72" s="22" t="s">
        <v>108</v>
      </c>
      <c r="E72" s="22">
        <f>198+249.7+59.4+438.9+57.2+179.3+479.6+199.1+238.7+473+419.1+298.1+416.9+398.2+99+119.9</f>
        <v>4324.0999999999995</v>
      </c>
      <c r="F72" s="23">
        <v>4000</v>
      </c>
      <c r="G72" s="22" t="s">
        <v>148</v>
      </c>
      <c r="H72" s="22" t="s">
        <v>25</v>
      </c>
      <c r="I72" s="22">
        <v>55300000</v>
      </c>
      <c r="J72" s="13" t="s">
        <v>7</v>
      </c>
      <c r="K72" s="22" t="s">
        <v>207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s="14" customFormat="1" ht="45" x14ac:dyDescent="0.25">
      <c r="A73" s="25"/>
      <c r="B73" s="22">
        <v>66</v>
      </c>
      <c r="C73" s="22" t="s">
        <v>154</v>
      </c>
      <c r="D73" s="22" t="s">
        <v>4</v>
      </c>
      <c r="E73" s="22">
        <f>1414+260+17736+7020+519.98+5088+780+4160+318+1040</f>
        <v>38335.979999999996</v>
      </c>
      <c r="F73" s="23">
        <v>100000</v>
      </c>
      <c r="G73" s="22" t="s">
        <v>148</v>
      </c>
      <c r="H73" s="22" t="s">
        <v>25</v>
      </c>
      <c r="I73" s="22">
        <v>55100000</v>
      </c>
      <c r="J73" s="13" t="s">
        <v>7</v>
      </c>
      <c r="K73" s="22" t="s">
        <v>246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s="14" customFormat="1" ht="45" x14ac:dyDescent="0.25">
      <c r="A74" s="25"/>
      <c r="B74" s="22">
        <v>67</v>
      </c>
      <c r="C74" s="22" t="s">
        <v>155</v>
      </c>
      <c r="D74" s="22" t="s">
        <v>4</v>
      </c>
      <c r="E74" s="22">
        <f>115.5+231+346.5+1848+3696+231+3234</f>
        <v>9702</v>
      </c>
      <c r="F74" s="23">
        <v>10000</v>
      </c>
      <c r="G74" s="22" t="s">
        <v>148</v>
      </c>
      <c r="H74" s="22" t="s">
        <v>25</v>
      </c>
      <c r="I74" s="22">
        <v>55100000</v>
      </c>
      <c r="J74" s="13" t="s">
        <v>7</v>
      </c>
      <c r="K74" s="22" t="s">
        <v>208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s="14" customFormat="1" ht="45" x14ac:dyDescent="0.25">
      <c r="A75" s="25"/>
      <c r="B75" s="22">
        <v>68</v>
      </c>
      <c r="C75" s="22" t="s">
        <v>156</v>
      </c>
      <c r="D75" s="22" t="s">
        <v>4</v>
      </c>
      <c r="E75" s="22">
        <f>1090+700+5600+4200+4280+2800+350+7280+700</f>
        <v>27000</v>
      </c>
      <c r="F75" s="23">
        <v>50000</v>
      </c>
      <c r="G75" s="22" t="s">
        <v>148</v>
      </c>
      <c r="H75" s="22" t="s">
        <v>25</v>
      </c>
      <c r="I75" s="22">
        <v>55100000</v>
      </c>
      <c r="J75" s="13" t="s">
        <v>7</v>
      </c>
      <c r="K75" s="22" t="s">
        <v>168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s="14" customFormat="1" ht="45" x14ac:dyDescent="0.25">
      <c r="A76" s="25"/>
      <c r="B76" s="22">
        <v>69</v>
      </c>
      <c r="C76" s="22" t="s">
        <v>164</v>
      </c>
      <c r="D76" s="22" t="s">
        <v>108</v>
      </c>
      <c r="E76" s="22">
        <f>46+200</f>
        <v>246</v>
      </c>
      <c r="F76" s="23">
        <v>2000</v>
      </c>
      <c r="G76" s="22" t="s">
        <v>163</v>
      </c>
      <c r="H76" s="22" t="s">
        <v>25</v>
      </c>
      <c r="I76" s="22">
        <v>55300000</v>
      </c>
      <c r="J76" s="13" t="s">
        <v>7</v>
      </c>
      <c r="K76" s="22" t="s">
        <v>257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s="14" customFormat="1" ht="45" x14ac:dyDescent="0.25">
      <c r="A77" s="25"/>
      <c r="B77" s="22">
        <v>70</v>
      </c>
      <c r="C77" s="22" t="s">
        <v>165</v>
      </c>
      <c r="D77" s="22" t="s">
        <v>108</v>
      </c>
      <c r="E77" s="22">
        <f>800 +420+50+450+50+150+450</f>
        <v>2370</v>
      </c>
      <c r="F77" s="23">
        <v>7000</v>
      </c>
      <c r="G77" s="22" t="s">
        <v>163</v>
      </c>
      <c r="H77" s="22" t="s">
        <v>25</v>
      </c>
      <c r="I77" s="22">
        <v>55300000</v>
      </c>
      <c r="J77" s="13" t="s">
        <v>7</v>
      </c>
      <c r="K77" s="22" t="s">
        <v>245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s="14" customFormat="1" ht="45" x14ac:dyDescent="0.25">
      <c r="A78" s="25"/>
      <c r="B78" s="22">
        <v>71</v>
      </c>
      <c r="C78" s="22" t="s">
        <v>166</v>
      </c>
      <c r="D78" s="22" t="s">
        <v>108</v>
      </c>
      <c r="E78" s="22">
        <f>275.72+327.1+181.57+631.92+59.3</f>
        <v>1475.61</v>
      </c>
      <c r="F78" s="23">
        <v>2000</v>
      </c>
      <c r="G78" s="22" t="s">
        <v>163</v>
      </c>
      <c r="H78" s="22" t="s">
        <v>25</v>
      </c>
      <c r="I78" s="22">
        <v>55300000</v>
      </c>
      <c r="J78" s="13" t="s">
        <v>7</v>
      </c>
      <c r="K78" s="22" t="s">
        <v>221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s="14" customFormat="1" ht="45" x14ac:dyDescent="0.25">
      <c r="A79" s="25"/>
      <c r="B79" s="22">
        <v>72</v>
      </c>
      <c r="C79" s="22" t="s">
        <v>167</v>
      </c>
      <c r="D79" s="22" t="s">
        <v>108</v>
      </c>
      <c r="E79" s="22">
        <f>47.3+237.43+374.88+49.39</f>
        <v>709</v>
      </c>
      <c r="F79" s="23">
        <v>2000</v>
      </c>
      <c r="G79" s="22" t="s">
        <v>163</v>
      </c>
      <c r="H79" s="22" t="s">
        <v>25</v>
      </c>
      <c r="I79" s="22">
        <v>55300000</v>
      </c>
      <c r="J79" s="13" t="s">
        <v>7</v>
      </c>
      <c r="K79" s="22" t="s">
        <v>242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s="14" customFormat="1" ht="45" x14ac:dyDescent="0.25">
      <c r="A80" s="25"/>
      <c r="B80" s="22">
        <v>73</v>
      </c>
      <c r="C80" s="22" t="s">
        <v>176</v>
      </c>
      <c r="D80" s="22" t="s">
        <v>4</v>
      </c>
      <c r="E80" s="22" t="s">
        <v>451</v>
      </c>
      <c r="F80" s="23">
        <v>4118.99</v>
      </c>
      <c r="G80" s="22" t="s">
        <v>175</v>
      </c>
      <c r="H80" s="22" t="s">
        <v>56</v>
      </c>
      <c r="I80" s="22">
        <v>55100000</v>
      </c>
      <c r="J80" s="13" t="s">
        <v>7</v>
      </c>
      <c r="K80" s="22" t="s">
        <v>243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s="14" customFormat="1" ht="45" x14ac:dyDescent="0.25">
      <c r="A81" s="25"/>
      <c r="B81" s="22">
        <v>74</v>
      </c>
      <c r="C81" s="22" t="s">
        <v>177</v>
      </c>
      <c r="D81" s="22" t="s">
        <v>110</v>
      </c>
      <c r="E81" s="22" t="s">
        <v>299</v>
      </c>
      <c r="F81" s="23">
        <v>1970</v>
      </c>
      <c r="G81" s="22" t="s">
        <v>175</v>
      </c>
      <c r="H81" s="22" t="s">
        <v>56</v>
      </c>
      <c r="I81" s="22">
        <v>60100000</v>
      </c>
      <c r="J81" s="13" t="s">
        <v>7</v>
      </c>
      <c r="K81" s="22" t="s">
        <v>244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s="14" customFormat="1" ht="45" x14ac:dyDescent="0.25">
      <c r="A82" s="25"/>
      <c r="B82" s="22">
        <v>75</v>
      </c>
      <c r="C82" s="22" t="s">
        <v>186</v>
      </c>
      <c r="D82" s="22" t="s">
        <v>108</v>
      </c>
      <c r="E82" s="22">
        <f>243.1+145.2+320.24+199.1 +231.41</f>
        <v>1139.05</v>
      </c>
      <c r="F82" s="23">
        <v>3000</v>
      </c>
      <c r="G82" s="22" t="s">
        <v>175</v>
      </c>
      <c r="H82" s="22" t="s">
        <v>25</v>
      </c>
      <c r="I82" s="22">
        <v>55300000</v>
      </c>
      <c r="J82" s="13" t="s">
        <v>7</v>
      </c>
      <c r="K82" s="22" t="s">
        <v>220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s="14" customFormat="1" ht="45" x14ac:dyDescent="0.25">
      <c r="A83" s="25"/>
      <c r="B83" s="22">
        <v>76</v>
      </c>
      <c r="C83" s="22" t="s">
        <v>187</v>
      </c>
      <c r="D83" s="22" t="s">
        <v>108</v>
      </c>
      <c r="E83" s="22">
        <f>49.5+185.35+240.35+35.2+250.8+1470.7+98+50.05</f>
        <v>2379.9500000000003</v>
      </c>
      <c r="F83" s="23">
        <v>3000</v>
      </c>
      <c r="G83" s="22" t="s">
        <v>175</v>
      </c>
      <c r="H83" s="22" t="s">
        <v>25</v>
      </c>
      <c r="I83" s="22">
        <v>55300000</v>
      </c>
      <c r="J83" s="13" t="s">
        <v>7</v>
      </c>
      <c r="K83" s="22" t="s">
        <v>270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s="14" customFormat="1" ht="45" x14ac:dyDescent="0.25">
      <c r="A84" s="25"/>
      <c r="B84" s="22">
        <v>77</v>
      </c>
      <c r="C84" s="22" t="s">
        <v>188</v>
      </c>
      <c r="D84" s="22" t="s">
        <v>108</v>
      </c>
      <c r="E84" s="22">
        <f>298.8+94.75+170.18</f>
        <v>563.73</v>
      </c>
      <c r="F84" s="23">
        <v>1000</v>
      </c>
      <c r="G84" s="22" t="s">
        <v>175</v>
      </c>
      <c r="H84" s="22" t="s">
        <v>25</v>
      </c>
      <c r="I84" s="22">
        <v>55300000</v>
      </c>
      <c r="J84" s="13" t="s">
        <v>7</v>
      </c>
      <c r="K84" s="22" t="s">
        <v>222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s="14" customFormat="1" ht="45" x14ac:dyDescent="0.25">
      <c r="A85" s="25"/>
      <c r="B85" s="22">
        <v>78</v>
      </c>
      <c r="C85" s="22" t="s">
        <v>189</v>
      </c>
      <c r="D85" s="22" t="s">
        <v>108</v>
      </c>
      <c r="E85" s="22">
        <f>50+396+1199+59.84+177</f>
        <v>1881.84</v>
      </c>
      <c r="F85" s="23">
        <v>2000</v>
      </c>
      <c r="G85" s="22" t="s">
        <v>175</v>
      </c>
      <c r="H85" s="22" t="s">
        <v>25</v>
      </c>
      <c r="I85" s="22">
        <v>55300000</v>
      </c>
      <c r="J85" s="13" t="s">
        <v>7</v>
      </c>
      <c r="K85" s="22" t="s">
        <v>223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s="14" customFormat="1" ht="45.75" x14ac:dyDescent="0.25">
      <c r="A86" s="25"/>
      <c r="B86" s="22">
        <v>79</v>
      </c>
      <c r="C86" s="22" t="s">
        <v>191</v>
      </c>
      <c r="D86" s="22" t="s">
        <v>192</v>
      </c>
      <c r="E86" s="22">
        <v>0</v>
      </c>
      <c r="F86" s="23">
        <v>100</v>
      </c>
      <c r="G86" s="22" t="s">
        <v>190</v>
      </c>
      <c r="H86" s="22" t="s">
        <v>25</v>
      </c>
      <c r="I86" s="22">
        <v>66100000</v>
      </c>
      <c r="J86" s="13" t="s">
        <v>5</v>
      </c>
      <c r="K86" s="22" t="s">
        <v>269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s="14" customFormat="1" ht="112.5" x14ac:dyDescent="0.25">
      <c r="A87" s="25"/>
      <c r="B87" s="22">
        <v>80</v>
      </c>
      <c r="C87" s="22" t="s">
        <v>193</v>
      </c>
      <c r="D87" s="22" t="s">
        <v>194</v>
      </c>
      <c r="E87" s="22">
        <f>15+900+15.04+21</f>
        <v>951.04</v>
      </c>
      <c r="F87" s="23">
        <v>1000</v>
      </c>
      <c r="G87" s="22" t="s">
        <v>190</v>
      </c>
      <c r="H87" s="22" t="s">
        <v>25</v>
      </c>
      <c r="I87" s="22">
        <v>50100000</v>
      </c>
      <c r="J87" s="13" t="s">
        <v>16</v>
      </c>
      <c r="K87" s="22" t="s">
        <v>240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s="14" customFormat="1" ht="90" x14ac:dyDescent="0.25">
      <c r="A88" s="25"/>
      <c r="B88" s="22">
        <v>81</v>
      </c>
      <c r="C88" s="22" t="s">
        <v>195</v>
      </c>
      <c r="D88" s="22" t="s">
        <v>196</v>
      </c>
      <c r="E88" s="22">
        <f>475+502</f>
        <v>977</v>
      </c>
      <c r="F88" s="23">
        <v>1000</v>
      </c>
      <c r="G88" s="22" t="s">
        <v>190</v>
      </c>
      <c r="H88" s="22" t="s">
        <v>25</v>
      </c>
      <c r="I88" s="22">
        <v>50100000</v>
      </c>
      <c r="J88" s="13" t="s">
        <v>16</v>
      </c>
      <c r="K88" s="22" t="s">
        <v>271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s="14" customFormat="1" ht="90" x14ac:dyDescent="0.25">
      <c r="A89" s="25"/>
      <c r="B89" s="22">
        <v>82</v>
      </c>
      <c r="C89" s="22" t="s">
        <v>197</v>
      </c>
      <c r="D89" s="22" t="s">
        <v>199</v>
      </c>
      <c r="E89" s="22">
        <f>22944.84+28066.37</f>
        <v>51011.21</v>
      </c>
      <c r="F89" s="23">
        <v>51011.21</v>
      </c>
      <c r="G89" s="22" t="s">
        <v>190</v>
      </c>
      <c r="H89" s="22" t="s">
        <v>56</v>
      </c>
      <c r="I89" s="22">
        <v>39100000</v>
      </c>
      <c r="J89" s="39" t="s">
        <v>112</v>
      </c>
      <c r="K89" s="22" t="s">
        <v>215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s="14" customFormat="1" ht="90" x14ac:dyDescent="0.25">
      <c r="A90" s="25"/>
      <c r="B90" s="22">
        <v>83</v>
      </c>
      <c r="C90" s="22" t="s">
        <v>198</v>
      </c>
      <c r="D90" s="22" t="s">
        <v>200</v>
      </c>
      <c r="E90" s="22" t="s">
        <v>297</v>
      </c>
      <c r="F90" s="23" t="s">
        <v>297</v>
      </c>
      <c r="G90" s="22" t="s">
        <v>190</v>
      </c>
      <c r="H90" s="22" t="s">
        <v>56</v>
      </c>
      <c r="I90" s="22">
        <v>39100000</v>
      </c>
      <c r="J90" s="39" t="s">
        <v>112</v>
      </c>
      <c r="K90" s="22" t="s">
        <v>298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s="14" customFormat="1" ht="90" x14ac:dyDescent="0.25">
      <c r="A91" s="25"/>
      <c r="B91" s="22">
        <v>84</v>
      </c>
      <c r="C91" s="22" t="s">
        <v>201</v>
      </c>
      <c r="D91" s="22" t="s">
        <v>202</v>
      </c>
      <c r="E91" s="22" t="s">
        <v>308</v>
      </c>
      <c r="F91" s="23" t="s">
        <v>308</v>
      </c>
      <c r="G91" s="22" t="s">
        <v>190</v>
      </c>
      <c r="H91" s="22" t="s">
        <v>56</v>
      </c>
      <c r="I91" s="22">
        <v>39100000</v>
      </c>
      <c r="J91" s="39" t="s">
        <v>112</v>
      </c>
      <c r="K91" s="22" t="s">
        <v>256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s="14" customFormat="1" ht="45" x14ac:dyDescent="0.25">
      <c r="A92" s="25"/>
      <c r="B92" s="22">
        <v>85</v>
      </c>
      <c r="C92" s="22" t="s">
        <v>203</v>
      </c>
      <c r="D92" s="22" t="s">
        <v>108</v>
      </c>
      <c r="E92" s="22">
        <f>185.85+600.03+780.04+1314.28</f>
        <v>2880.2</v>
      </c>
      <c r="F92" s="23">
        <v>5000</v>
      </c>
      <c r="G92" s="22" t="s">
        <v>190</v>
      </c>
      <c r="H92" s="22" t="s">
        <v>56</v>
      </c>
      <c r="I92" s="22">
        <v>55300000</v>
      </c>
      <c r="J92" s="13" t="s">
        <v>2</v>
      </c>
      <c r="K92" s="22" t="s">
        <v>225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s="14" customFormat="1" ht="45" x14ac:dyDescent="0.25">
      <c r="A93" s="25"/>
      <c r="B93" s="22">
        <v>87</v>
      </c>
      <c r="C93" s="22" t="s">
        <v>219</v>
      </c>
      <c r="D93" s="22" t="s">
        <v>108</v>
      </c>
      <c r="E93" s="22">
        <f>190.3+395.45+143.64</f>
        <v>729.39</v>
      </c>
      <c r="F93" s="23">
        <v>2000</v>
      </c>
      <c r="G93" s="22" t="s">
        <v>190</v>
      </c>
      <c r="H93" s="22" t="s">
        <v>56</v>
      </c>
      <c r="I93" s="22">
        <v>55300000</v>
      </c>
      <c r="J93" s="13" t="s">
        <v>2</v>
      </c>
      <c r="K93" s="22" t="s">
        <v>254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s="14" customFormat="1" ht="45" x14ac:dyDescent="0.25">
      <c r="A94" s="25"/>
      <c r="B94" s="22">
        <v>88</v>
      </c>
      <c r="C94" s="22" t="s">
        <v>211</v>
      </c>
      <c r="D94" s="22" t="s">
        <v>110</v>
      </c>
      <c r="E94" s="22">
        <v>760</v>
      </c>
      <c r="F94" s="23">
        <v>760</v>
      </c>
      <c r="G94" s="22" t="s">
        <v>210</v>
      </c>
      <c r="H94" s="22" t="s">
        <v>56</v>
      </c>
      <c r="I94" s="22">
        <v>60100000</v>
      </c>
      <c r="J94" s="13" t="s">
        <v>2</v>
      </c>
      <c r="K94" s="22" t="s">
        <v>255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s="14" customFormat="1" ht="45" x14ac:dyDescent="0.25">
      <c r="A95" s="25"/>
      <c r="B95" s="22">
        <v>89</v>
      </c>
      <c r="C95" s="22" t="s">
        <v>78</v>
      </c>
      <c r="D95" s="22" t="s">
        <v>72</v>
      </c>
      <c r="E95" s="22">
        <f>420+175+70</f>
        <v>665</v>
      </c>
      <c r="F95" s="23">
        <v>1400</v>
      </c>
      <c r="G95" s="22" t="s">
        <v>212</v>
      </c>
      <c r="H95" s="22" t="s">
        <v>25</v>
      </c>
      <c r="I95" s="22">
        <v>92500000</v>
      </c>
      <c r="J95" s="13" t="s">
        <v>2</v>
      </c>
      <c r="K95" s="22" t="s">
        <v>241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s="14" customFormat="1" ht="45" x14ac:dyDescent="0.25">
      <c r="A96" s="25"/>
      <c r="B96" s="22">
        <v>90</v>
      </c>
      <c r="C96" s="22" t="s">
        <v>213</v>
      </c>
      <c r="D96" s="22" t="s">
        <v>108</v>
      </c>
      <c r="E96" s="22">
        <f>105.93+76.23+185.9</f>
        <v>368.06000000000006</v>
      </c>
      <c r="F96" s="23">
        <v>3000</v>
      </c>
      <c r="G96" s="22" t="s">
        <v>212</v>
      </c>
      <c r="H96" s="22" t="s">
        <v>25</v>
      </c>
      <c r="I96" s="22">
        <v>55300000</v>
      </c>
      <c r="J96" s="13" t="s">
        <v>2</v>
      </c>
      <c r="K96" s="22" t="s">
        <v>253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s="14" customFormat="1" ht="45.75" x14ac:dyDescent="0.25">
      <c r="A97" s="25"/>
      <c r="B97" s="22">
        <v>91</v>
      </c>
      <c r="C97" s="22" t="s">
        <v>216</v>
      </c>
      <c r="D97" s="22" t="s">
        <v>217</v>
      </c>
      <c r="E97" s="22">
        <v>175</v>
      </c>
      <c r="F97" s="23">
        <v>175</v>
      </c>
      <c r="G97" s="22" t="s">
        <v>212</v>
      </c>
      <c r="H97" s="22" t="s">
        <v>25</v>
      </c>
      <c r="I97" s="22">
        <v>50300000</v>
      </c>
      <c r="J97" s="13" t="s">
        <v>5</v>
      </c>
      <c r="K97" s="22" t="s">
        <v>294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s="14" customFormat="1" ht="45" x14ac:dyDescent="0.25">
      <c r="A98" s="25"/>
      <c r="B98" s="22">
        <v>92</v>
      </c>
      <c r="C98" s="22" t="s">
        <v>218</v>
      </c>
      <c r="D98" s="22" t="s">
        <v>108</v>
      </c>
      <c r="E98" s="22">
        <f>257.4+1855.15+771.1+111.65+58.3+418 +235.95+85.8+462.55+233.75</f>
        <v>4489.6500000000005</v>
      </c>
      <c r="F98" s="23">
        <v>5000</v>
      </c>
      <c r="G98" s="22" t="s">
        <v>212</v>
      </c>
      <c r="H98" s="22" t="s">
        <v>25</v>
      </c>
      <c r="I98" s="22">
        <v>55300000</v>
      </c>
      <c r="J98" s="13" t="s">
        <v>2</v>
      </c>
      <c r="K98" s="22" t="s">
        <v>426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s="14" customFormat="1" ht="45" x14ac:dyDescent="0.25">
      <c r="A99" s="25"/>
      <c r="B99" s="22">
        <v>93</v>
      </c>
      <c r="C99" s="22" t="s">
        <v>109</v>
      </c>
      <c r="D99" s="22" t="s">
        <v>110</v>
      </c>
      <c r="E99" s="22" t="s">
        <v>302</v>
      </c>
      <c r="F99" s="23">
        <v>2750</v>
      </c>
      <c r="G99" s="22" t="s">
        <v>232</v>
      </c>
      <c r="H99" s="22" t="s">
        <v>56</v>
      </c>
      <c r="I99" s="22">
        <v>60100000</v>
      </c>
      <c r="J99" s="13" t="s">
        <v>2</v>
      </c>
      <c r="K99" s="22" t="s">
        <v>301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s="14" customFormat="1" ht="45" x14ac:dyDescent="0.25">
      <c r="A100" s="25"/>
      <c r="B100" s="22">
        <v>94</v>
      </c>
      <c r="C100" s="22" t="s">
        <v>233</v>
      </c>
      <c r="D100" s="22" t="s">
        <v>234</v>
      </c>
      <c r="E100" s="22" t="s">
        <v>303</v>
      </c>
      <c r="F100" s="23">
        <v>1960</v>
      </c>
      <c r="G100" s="22" t="s">
        <v>232</v>
      </c>
      <c r="H100" s="22" t="s">
        <v>56</v>
      </c>
      <c r="I100" s="22">
        <v>63500000</v>
      </c>
      <c r="J100" s="13" t="s">
        <v>2</v>
      </c>
      <c r="K100" s="22" t="s">
        <v>247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s="14" customFormat="1" ht="45" x14ac:dyDescent="0.25">
      <c r="A101" s="25"/>
      <c r="B101" s="22">
        <v>95</v>
      </c>
      <c r="C101" s="22" t="s">
        <v>235</v>
      </c>
      <c r="D101" s="22" t="s">
        <v>108</v>
      </c>
      <c r="E101" s="22">
        <v>197.89</v>
      </c>
      <c r="F101" s="23">
        <v>200</v>
      </c>
      <c r="G101" s="22" t="s">
        <v>232</v>
      </c>
      <c r="H101" s="22" t="s">
        <v>56</v>
      </c>
      <c r="I101" s="22">
        <v>55300000</v>
      </c>
      <c r="J101" s="13" t="s">
        <v>2</v>
      </c>
      <c r="K101" s="22" t="s">
        <v>427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s="14" customFormat="1" ht="45" x14ac:dyDescent="0.25">
      <c r="A102" s="25"/>
      <c r="B102" s="22">
        <v>96</v>
      </c>
      <c r="C102" s="22" t="s">
        <v>236</v>
      </c>
      <c r="D102" s="22" t="s">
        <v>4</v>
      </c>
      <c r="E102" s="22">
        <v>390</v>
      </c>
      <c r="F102" s="23">
        <v>390</v>
      </c>
      <c r="G102" s="22" t="s">
        <v>232</v>
      </c>
      <c r="H102" s="22" t="s">
        <v>56</v>
      </c>
      <c r="I102" s="22">
        <v>55100000</v>
      </c>
      <c r="J102" s="13" t="s">
        <v>2</v>
      </c>
      <c r="K102" s="22" t="s">
        <v>428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s="14" customFormat="1" ht="45" x14ac:dyDescent="0.25">
      <c r="A103" s="25"/>
      <c r="B103" s="22">
        <v>97</v>
      </c>
      <c r="C103" s="22" t="s">
        <v>236</v>
      </c>
      <c r="D103" s="22" t="s">
        <v>108</v>
      </c>
      <c r="E103" s="22">
        <v>250</v>
      </c>
      <c r="F103" s="23">
        <v>250</v>
      </c>
      <c r="G103" s="22" t="s">
        <v>232</v>
      </c>
      <c r="H103" s="22" t="s">
        <v>56</v>
      </c>
      <c r="I103" s="22">
        <v>55300000</v>
      </c>
      <c r="J103" s="13" t="s">
        <v>2</v>
      </c>
      <c r="K103" s="22" t="s">
        <v>429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s="14" customFormat="1" ht="45" x14ac:dyDescent="0.25">
      <c r="A104" s="25"/>
      <c r="B104" s="22">
        <v>98</v>
      </c>
      <c r="C104" s="22" t="s">
        <v>237</v>
      </c>
      <c r="D104" s="22" t="s">
        <v>108</v>
      </c>
      <c r="E104" s="22">
        <v>200</v>
      </c>
      <c r="F104" s="23">
        <v>200</v>
      </c>
      <c r="G104" s="22" t="s">
        <v>232</v>
      </c>
      <c r="H104" s="22" t="s">
        <v>56</v>
      </c>
      <c r="I104" s="22">
        <v>55300000</v>
      </c>
      <c r="J104" s="13" t="s">
        <v>2</v>
      </c>
      <c r="K104" s="22" t="s">
        <v>430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s="14" customFormat="1" ht="45" x14ac:dyDescent="0.25">
      <c r="A105" s="25"/>
      <c r="B105" s="22">
        <v>99</v>
      </c>
      <c r="C105" s="22" t="s">
        <v>238</v>
      </c>
      <c r="D105" s="22" t="s">
        <v>108</v>
      </c>
      <c r="E105" s="22">
        <f>139.59+191.87+446.79</f>
        <v>778.25</v>
      </c>
      <c r="F105" s="23">
        <v>2000</v>
      </c>
      <c r="G105" s="22" t="s">
        <v>232</v>
      </c>
      <c r="H105" s="22" t="s">
        <v>25</v>
      </c>
      <c r="I105" s="22">
        <v>55300000</v>
      </c>
      <c r="J105" s="13" t="s">
        <v>2</v>
      </c>
      <c r="K105" s="22" t="s">
        <v>431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s="14" customFormat="1" ht="45" x14ac:dyDescent="0.25">
      <c r="A106" s="25"/>
      <c r="B106" s="22">
        <v>100</v>
      </c>
      <c r="C106" s="22" t="s">
        <v>127</v>
      </c>
      <c r="D106" s="22" t="s">
        <v>108</v>
      </c>
      <c r="E106" s="22">
        <f>118+115.5+155+400 +92.5+76.5+38.5+208+167+103</f>
        <v>1474</v>
      </c>
      <c r="F106" s="23">
        <v>2000</v>
      </c>
      <c r="G106" s="22" t="s">
        <v>232</v>
      </c>
      <c r="H106" s="22" t="s">
        <v>25</v>
      </c>
      <c r="I106" s="22">
        <v>55300000</v>
      </c>
      <c r="J106" s="13" t="s">
        <v>2</v>
      </c>
      <c r="K106" s="22" t="s">
        <v>432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s="14" customFormat="1" ht="45" x14ac:dyDescent="0.25">
      <c r="A107" s="25"/>
      <c r="B107" s="22">
        <v>101</v>
      </c>
      <c r="C107" s="22" t="s">
        <v>239</v>
      </c>
      <c r="D107" s="22" t="s">
        <v>108</v>
      </c>
      <c r="E107" s="22">
        <f>179.68+240+475.2+449.9+212.85+357.39</f>
        <v>1915.02</v>
      </c>
      <c r="F107" s="23">
        <v>2000</v>
      </c>
      <c r="G107" s="22" t="s">
        <v>232</v>
      </c>
      <c r="H107" s="22" t="s">
        <v>25</v>
      </c>
      <c r="I107" s="22">
        <v>55300000</v>
      </c>
      <c r="J107" s="13" t="s">
        <v>2</v>
      </c>
      <c r="K107" s="22" t="s">
        <v>309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s="14" customFormat="1" ht="45" x14ac:dyDescent="0.25">
      <c r="A108" s="25"/>
      <c r="B108" s="22">
        <v>102</v>
      </c>
      <c r="C108" s="22" t="s">
        <v>123</v>
      </c>
      <c r="D108" s="22" t="s">
        <v>108</v>
      </c>
      <c r="E108" s="22">
        <f>450+250+260+60+660+180+338+36+220+660+960+46+51+440</f>
        <v>4611</v>
      </c>
      <c r="F108" s="23">
        <v>5000</v>
      </c>
      <c r="G108" s="22" t="s">
        <v>232</v>
      </c>
      <c r="H108" s="22" t="s">
        <v>25</v>
      </c>
      <c r="I108" s="22">
        <v>55300000</v>
      </c>
      <c r="J108" s="13" t="s">
        <v>2</v>
      </c>
      <c r="K108" s="22" t="s">
        <v>433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s="14" customFormat="1" ht="45" x14ac:dyDescent="0.25">
      <c r="A109" s="25"/>
      <c r="B109" s="22">
        <v>103</v>
      </c>
      <c r="C109" s="22" t="s">
        <v>211</v>
      </c>
      <c r="D109" s="22" t="s">
        <v>110</v>
      </c>
      <c r="E109" s="22" t="s">
        <v>300</v>
      </c>
      <c r="F109" s="23">
        <v>1170</v>
      </c>
      <c r="G109" s="22" t="s">
        <v>232</v>
      </c>
      <c r="H109" s="22" t="s">
        <v>56</v>
      </c>
      <c r="I109" s="22">
        <v>60100000</v>
      </c>
      <c r="J109" s="13" t="s">
        <v>2</v>
      </c>
      <c r="K109" s="22" t="s">
        <v>273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s="14" customFormat="1" ht="45" x14ac:dyDescent="0.25">
      <c r="A110" s="25"/>
      <c r="B110" s="22">
        <v>104</v>
      </c>
      <c r="C110" s="22" t="s">
        <v>248</v>
      </c>
      <c r="D110" s="22" t="s">
        <v>234</v>
      </c>
      <c r="E110" s="22">
        <v>187.5</v>
      </c>
      <c r="F110" s="23">
        <v>187.5</v>
      </c>
      <c r="G110" s="22" t="s">
        <v>232</v>
      </c>
      <c r="H110" s="22" t="s">
        <v>56</v>
      </c>
      <c r="I110" s="22">
        <v>63500000</v>
      </c>
      <c r="J110" s="13" t="s">
        <v>2</v>
      </c>
      <c r="K110" s="22" t="s">
        <v>290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s="14" customFormat="1" ht="45" x14ac:dyDescent="0.25">
      <c r="A111" s="25"/>
      <c r="B111" s="22">
        <v>105</v>
      </c>
      <c r="C111" s="22" t="s">
        <v>249</v>
      </c>
      <c r="D111" s="22" t="s">
        <v>250</v>
      </c>
      <c r="E111" s="22">
        <f>104+78+54.6+78+78+104+78+78+104</f>
        <v>756.6</v>
      </c>
      <c r="F111" s="23">
        <v>1482</v>
      </c>
      <c r="G111" s="22" t="s">
        <v>232</v>
      </c>
      <c r="H111" s="22" t="s">
        <v>25</v>
      </c>
      <c r="I111" s="22">
        <v>9200000</v>
      </c>
      <c r="J111" s="39" t="s">
        <v>6</v>
      </c>
      <c r="K111" s="22" t="s">
        <v>291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s="14" customFormat="1" ht="45" x14ac:dyDescent="0.25">
      <c r="A112" s="25"/>
      <c r="B112" s="22">
        <v>106</v>
      </c>
      <c r="C112" s="22" t="s">
        <v>249</v>
      </c>
      <c r="D112" s="22" t="s">
        <v>251</v>
      </c>
      <c r="E112" s="22">
        <f>25+20+25+20</f>
        <v>90</v>
      </c>
      <c r="F112" s="23">
        <v>146</v>
      </c>
      <c r="G112" s="22" t="s">
        <v>232</v>
      </c>
      <c r="H112" s="22" t="s">
        <v>25</v>
      </c>
      <c r="I112" s="22">
        <v>42900000</v>
      </c>
      <c r="J112" s="39" t="s">
        <v>6</v>
      </c>
      <c r="K112" s="22" t="s">
        <v>292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s="14" customFormat="1" ht="45" x14ac:dyDescent="0.25">
      <c r="A113" s="25"/>
      <c r="B113" s="22">
        <v>107</v>
      </c>
      <c r="C113" s="22" t="s">
        <v>249</v>
      </c>
      <c r="D113" s="22" t="s">
        <v>252</v>
      </c>
      <c r="E113" s="22">
        <f>15+12+15 +12+15+15+15+12+15+12+15</f>
        <v>153</v>
      </c>
      <c r="F113" s="23">
        <v>252</v>
      </c>
      <c r="G113" s="22" t="s">
        <v>232</v>
      </c>
      <c r="H113" s="22" t="s">
        <v>25</v>
      </c>
      <c r="I113" s="22">
        <v>42900000</v>
      </c>
      <c r="J113" s="39" t="s">
        <v>6</v>
      </c>
      <c r="K113" s="22" t="s">
        <v>289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s="14" customFormat="1" ht="45" x14ac:dyDescent="0.25">
      <c r="A114" s="25"/>
      <c r="B114" s="22">
        <v>108</v>
      </c>
      <c r="C114" s="22" t="s">
        <v>258</v>
      </c>
      <c r="D114" s="22" t="s">
        <v>108</v>
      </c>
      <c r="E114" s="22">
        <f>611.33+162.85+93.56+251.46+58.41</f>
        <v>1177.6100000000001</v>
      </c>
      <c r="F114" s="23">
        <v>2000</v>
      </c>
      <c r="G114" s="22" t="s">
        <v>232</v>
      </c>
      <c r="H114" s="22" t="s">
        <v>25</v>
      </c>
      <c r="I114" s="22">
        <v>55300000</v>
      </c>
      <c r="J114" s="13" t="s">
        <v>2</v>
      </c>
      <c r="K114" s="22" t="s">
        <v>293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s="14" customFormat="1" ht="45" x14ac:dyDescent="0.25">
      <c r="A115" s="25"/>
      <c r="B115" s="22">
        <v>109</v>
      </c>
      <c r="C115" s="22" t="s">
        <v>259</v>
      </c>
      <c r="D115" s="22" t="s">
        <v>260</v>
      </c>
      <c r="E115" s="22">
        <f>3800+1188</f>
        <v>4988</v>
      </c>
      <c r="F115" s="23">
        <v>4988</v>
      </c>
      <c r="G115" s="22" t="s">
        <v>261</v>
      </c>
      <c r="H115" s="22" t="s">
        <v>56</v>
      </c>
      <c r="I115" s="22">
        <v>33700000</v>
      </c>
      <c r="J115" s="39" t="s">
        <v>6</v>
      </c>
      <c r="K115" s="22" t="s">
        <v>272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s="14" customFormat="1" ht="90" x14ac:dyDescent="0.25">
      <c r="A116" s="25"/>
      <c r="B116" s="22">
        <v>110</v>
      </c>
      <c r="C116" s="22" t="s">
        <v>262</v>
      </c>
      <c r="D116" s="22" t="s">
        <v>263</v>
      </c>
      <c r="E116" s="22" t="s">
        <v>452</v>
      </c>
      <c r="F116" s="23">
        <v>64000</v>
      </c>
      <c r="G116" s="22" t="s">
        <v>261</v>
      </c>
      <c r="H116" s="22" t="s">
        <v>56</v>
      </c>
      <c r="I116" s="22">
        <v>39100000</v>
      </c>
      <c r="J116" s="39" t="s">
        <v>112</v>
      </c>
      <c r="K116" s="22" t="s">
        <v>434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s="14" customFormat="1" ht="45" x14ac:dyDescent="0.25">
      <c r="A117" s="25"/>
      <c r="B117" s="22">
        <v>111</v>
      </c>
      <c r="C117" s="22" t="s">
        <v>248</v>
      </c>
      <c r="D117" s="22" t="s">
        <v>234</v>
      </c>
      <c r="E117" s="22">
        <v>187.5</v>
      </c>
      <c r="F117" s="23">
        <v>187.5</v>
      </c>
      <c r="G117" s="22" t="s">
        <v>265</v>
      </c>
      <c r="H117" s="22" t="s">
        <v>56</v>
      </c>
      <c r="I117" s="22">
        <v>63500000</v>
      </c>
      <c r="J117" s="13" t="s">
        <v>2</v>
      </c>
      <c r="K117" s="22" t="s">
        <v>304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s="14" customFormat="1" ht="45" x14ac:dyDescent="0.25">
      <c r="A118" s="25"/>
      <c r="B118" s="22">
        <v>112</v>
      </c>
      <c r="C118" s="22" t="s">
        <v>264</v>
      </c>
      <c r="D118" s="22" t="s">
        <v>108</v>
      </c>
      <c r="E118" s="22">
        <f>138+285+329</f>
        <v>752</v>
      </c>
      <c r="F118" s="23">
        <v>2000</v>
      </c>
      <c r="G118" s="22" t="s">
        <v>265</v>
      </c>
      <c r="H118" s="22" t="s">
        <v>25</v>
      </c>
      <c r="I118" s="22">
        <v>55300000</v>
      </c>
      <c r="J118" s="13" t="s">
        <v>2</v>
      </c>
      <c r="K118" s="22" t="s">
        <v>435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s="14" customFormat="1" ht="45" x14ac:dyDescent="0.25">
      <c r="A119" s="25"/>
      <c r="B119" s="22">
        <v>113</v>
      </c>
      <c r="C119" s="22" t="s">
        <v>266</v>
      </c>
      <c r="D119" s="22" t="s">
        <v>234</v>
      </c>
      <c r="E119" s="22" t="s">
        <v>307</v>
      </c>
      <c r="F119" s="23">
        <v>1100</v>
      </c>
      <c r="G119" s="22" t="s">
        <v>265</v>
      </c>
      <c r="H119" s="22" t="s">
        <v>56</v>
      </c>
      <c r="I119" s="22">
        <v>63500000</v>
      </c>
      <c r="J119" s="13" t="s">
        <v>2</v>
      </c>
      <c r="K119" s="22" t="s">
        <v>305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s="14" customFormat="1" ht="45" x14ac:dyDescent="0.25">
      <c r="A120" s="25"/>
      <c r="B120" s="22">
        <v>114</v>
      </c>
      <c r="C120" s="22" t="s">
        <v>267</v>
      </c>
      <c r="D120" s="22" t="s">
        <v>110</v>
      </c>
      <c r="E120" s="22" t="s">
        <v>444</v>
      </c>
      <c r="F120" s="23">
        <v>1800</v>
      </c>
      <c r="G120" s="22" t="s">
        <v>265</v>
      </c>
      <c r="H120" s="22" t="s">
        <v>56</v>
      </c>
      <c r="I120" s="22">
        <v>60100000</v>
      </c>
      <c r="J120" s="13" t="s">
        <v>2</v>
      </c>
      <c r="K120" s="22" t="s">
        <v>306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s="14" customFormat="1" ht="45" x14ac:dyDescent="0.25">
      <c r="A121" s="25"/>
      <c r="B121" s="22">
        <v>115</v>
      </c>
      <c r="C121" s="22" t="s">
        <v>268</v>
      </c>
      <c r="D121" s="22" t="s">
        <v>108</v>
      </c>
      <c r="E121" s="22">
        <f>198.8 +376.9+170.75 +157+350.15+183.4+453.9</f>
        <v>1890.9</v>
      </c>
      <c r="F121" s="23">
        <v>2000</v>
      </c>
      <c r="G121" s="22" t="s">
        <v>265</v>
      </c>
      <c r="H121" s="22" t="s">
        <v>25</v>
      </c>
      <c r="I121" s="22">
        <v>55300000</v>
      </c>
      <c r="J121" s="13" t="s">
        <v>2</v>
      </c>
      <c r="K121" s="22" t="s">
        <v>436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s="14" customFormat="1" ht="45.75" x14ac:dyDescent="0.25">
      <c r="A122" s="25"/>
      <c r="B122" s="22">
        <v>116</v>
      </c>
      <c r="C122" s="22" t="s">
        <v>278</v>
      </c>
      <c r="D122" s="22" t="s">
        <v>279</v>
      </c>
      <c r="E122" s="22">
        <v>125</v>
      </c>
      <c r="F122" s="23">
        <v>125</v>
      </c>
      <c r="G122" s="22" t="s">
        <v>265</v>
      </c>
      <c r="H122" s="22" t="s">
        <v>56</v>
      </c>
      <c r="I122" s="22">
        <v>50700000</v>
      </c>
      <c r="J122" s="13" t="s">
        <v>5</v>
      </c>
      <c r="K122" s="22" t="s">
        <v>437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s="14" customFormat="1" ht="45" x14ac:dyDescent="0.25">
      <c r="A123" s="25"/>
      <c r="B123" s="22">
        <v>117</v>
      </c>
      <c r="C123" s="22" t="s">
        <v>280</v>
      </c>
      <c r="D123" s="22" t="s">
        <v>281</v>
      </c>
      <c r="E123" s="22" t="s">
        <v>446</v>
      </c>
      <c r="F123" s="23">
        <v>2825</v>
      </c>
      <c r="G123" s="22" t="s">
        <v>265</v>
      </c>
      <c r="H123" s="22" t="s">
        <v>56</v>
      </c>
      <c r="I123" s="22">
        <v>60400000</v>
      </c>
      <c r="J123" s="13" t="s">
        <v>2</v>
      </c>
      <c r="K123" s="22" t="s">
        <v>438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s="14" customFormat="1" ht="45" x14ac:dyDescent="0.25">
      <c r="A124" s="25"/>
      <c r="B124" s="22">
        <v>118</v>
      </c>
      <c r="C124" s="22" t="s">
        <v>275</v>
      </c>
      <c r="D124" s="22" t="s">
        <v>110</v>
      </c>
      <c r="E124" s="22">
        <v>250</v>
      </c>
      <c r="F124" s="23">
        <v>250</v>
      </c>
      <c r="G124" s="22" t="s">
        <v>274</v>
      </c>
      <c r="H124" s="22" t="s">
        <v>56</v>
      </c>
      <c r="I124" s="22">
        <v>60100000</v>
      </c>
      <c r="J124" s="13" t="s">
        <v>2</v>
      </c>
      <c r="K124" s="22" t="s">
        <v>439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s="14" customFormat="1" ht="45" x14ac:dyDescent="0.25">
      <c r="A125" s="25"/>
      <c r="B125" s="22">
        <v>119</v>
      </c>
      <c r="C125" s="22" t="s">
        <v>276</v>
      </c>
      <c r="D125" s="22" t="s">
        <v>234</v>
      </c>
      <c r="E125" s="22">
        <v>150</v>
      </c>
      <c r="F125" s="23">
        <v>150</v>
      </c>
      <c r="G125" s="22" t="s">
        <v>274</v>
      </c>
      <c r="H125" s="22" t="s">
        <v>56</v>
      </c>
      <c r="I125" s="22">
        <v>63500000</v>
      </c>
      <c r="J125" s="13" t="s">
        <v>2</v>
      </c>
      <c r="K125" s="22" t="s">
        <v>440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s="10" customFormat="1" ht="45" x14ac:dyDescent="0.25">
      <c r="A126" s="29"/>
      <c r="B126" s="22">
        <v>120</v>
      </c>
      <c r="C126" s="22" t="s">
        <v>277</v>
      </c>
      <c r="D126" s="22" t="s">
        <v>108</v>
      </c>
      <c r="E126" s="22">
        <v>50</v>
      </c>
      <c r="F126" s="23">
        <v>50</v>
      </c>
      <c r="G126" s="22" t="s">
        <v>274</v>
      </c>
      <c r="H126" s="22" t="s">
        <v>56</v>
      </c>
      <c r="I126" s="22">
        <v>55300000</v>
      </c>
      <c r="J126" s="13" t="s">
        <v>2</v>
      </c>
      <c r="K126" s="22" t="s">
        <v>441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</row>
    <row r="127" spans="1:84" s="14" customFormat="1" ht="45.75" x14ac:dyDescent="0.25">
      <c r="A127" s="25"/>
      <c r="B127" s="22">
        <v>121</v>
      </c>
      <c r="C127" s="22" t="s">
        <v>316</v>
      </c>
      <c r="D127" s="22" t="s">
        <v>317</v>
      </c>
      <c r="E127" s="22">
        <f>400*7</f>
        <v>2800</v>
      </c>
      <c r="F127" s="23">
        <v>4000</v>
      </c>
      <c r="G127" s="22" t="s">
        <v>370</v>
      </c>
      <c r="H127" s="22" t="s">
        <v>56</v>
      </c>
      <c r="I127" s="22">
        <v>92400000</v>
      </c>
      <c r="J127" s="13" t="s">
        <v>5</v>
      </c>
      <c r="K127" s="22" t="s">
        <v>371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s="14" customFormat="1" ht="45" x14ac:dyDescent="0.25">
      <c r="A128" s="25"/>
      <c r="B128" s="22">
        <v>122</v>
      </c>
      <c r="C128" s="22" t="s">
        <v>318</v>
      </c>
      <c r="D128" s="22" t="s">
        <v>108</v>
      </c>
      <c r="E128" s="22">
        <v>385</v>
      </c>
      <c r="F128" s="23">
        <v>550</v>
      </c>
      <c r="G128" s="22" t="s">
        <v>370</v>
      </c>
      <c r="H128" s="22" t="s">
        <v>56</v>
      </c>
      <c r="I128" s="22">
        <v>55300000</v>
      </c>
      <c r="J128" s="13" t="s">
        <v>2</v>
      </c>
      <c r="K128" s="22" t="s">
        <v>372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s="14" customFormat="1" ht="45" x14ac:dyDescent="0.25">
      <c r="A129" s="25"/>
      <c r="B129" s="22">
        <v>123</v>
      </c>
      <c r="C129" s="22" t="s">
        <v>319</v>
      </c>
      <c r="D129" s="22" t="s">
        <v>108</v>
      </c>
      <c r="E129" s="22">
        <v>433</v>
      </c>
      <c r="F129" s="23">
        <v>550</v>
      </c>
      <c r="G129" s="22" t="s">
        <v>370</v>
      </c>
      <c r="H129" s="22" t="s">
        <v>56</v>
      </c>
      <c r="I129" s="22">
        <v>55300000</v>
      </c>
      <c r="J129" s="13" t="s">
        <v>2</v>
      </c>
      <c r="K129" s="22" t="s">
        <v>373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s="14" customFormat="1" ht="45" x14ac:dyDescent="0.25">
      <c r="A130" s="25"/>
      <c r="B130" s="22">
        <v>124</v>
      </c>
      <c r="C130" s="22" t="s">
        <v>266</v>
      </c>
      <c r="D130" s="22" t="s">
        <v>234</v>
      </c>
      <c r="E130" s="22" t="s">
        <v>442</v>
      </c>
      <c r="F130" s="23">
        <v>1137.5</v>
      </c>
      <c r="G130" s="22" t="s">
        <v>370</v>
      </c>
      <c r="H130" s="22" t="s">
        <v>56</v>
      </c>
      <c r="I130" s="22">
        <v>63500000</v>
      </c>
      <c r="J130" s="13" t="s">
        <v>2</v>
      </c>
      <c r="K130" s="22" t="s">
        <v>374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s="14" customFormat="1" ht="45" x14ac:dyDescent="0.25">
      <c r="A131" s="25"/>
      <c r="B131" s="22">
        <v>125</v>
      </c>
      <c r="C131" s="22" t="s">
        <v>320</v>
      </c>
      <c r="D131" s="22" t="s">
        <v>4</v>
      </c>
      <c r="E131" s="22" t="s">
        <v>456</v>
      </c>
      <c r="F131" s="23">
        <v>3076.59</v>
      </c>
      <c r="G131" s="22" t="s">
        <v>370</v>
      </c>
      <c r="H131" s="22" t="s">
        <v>56</v>
      </c>
      <c r="I131" s="22">
        <v>55100000</v>
      </c>
      <c r="J131" s="13" t="s">
        <v>2</v>
      </c>
      <c r="K131" s="22" t="s">
        <v>375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s="14" customFormat="1" ht="45" x14ac:dyDescent="0.25">
      <c r="A132" s="25"/>
      <c r="B132" s="22">
        <v>126</v>
      </c>
      <c r="C132" s="22" t="s">
        <v>320</v>
      </c>
      <c r="D132" s="22" t="s">
        <v>108</v>
      </c>
      <c r="E132" s="22">
        <v>500</v>
      </c>
      <c r="F132" s="23">
        <v>550</v>
      </c>
      <c r="G132" s="22" t="s">
        <v>370</v>
      </c>
      <c r="H132" s="22" t="s">
        <v>56</v>
      </c>
      <c r="I132" s="22">
        <v>55300000</v>
      </c>
      <c r="J132" s="13" t="s">
        <v>2</v>
      </c>
      <c r="K132" s="22" t="s">
        <v>376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s="14" customFormat="1" ht="45" x14ac:dyDescent="0.25">
      <c r="A133" s="25"/>
      <c r="B133" s="22">
        <v>127</v>
      </c>
      <c r="C133" s="22" t="s">
        <v>211</v>
      </c>
      <c r="D133" s="22" t="s">
        <v>110</v>
      </c>
      <c r="E133" s="22" t="s">
        <v>447</v>
      </c>
      <c r="F133" s="23">
        <v>1550</v>
      </c>
      <c r="G133" s="22" t="s">
        <v>370</v>
      </c>
      <c r="H133" s="22" t="s">
        <v>56</v>
      </c>
      <c r="I133" s="22">
        <v>60100000</v>
      </c>
      <c r="J133" s="13" t="s">
        <v>2</v>
      </c>
      <c r="K133" s="22" t="s">
        <v>377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s="14" customFormat="1" ht="45" x14ac:dyDescent="0.25">
      <c r="A134" s="25"/>
      <c r="B134" s="22">
        <v>128</v>
      </c>
      <c r="C134" s="22" t="s">
        <v>320</v>
      </c>
      <c r="D134" s="22" t="s">
        <v>108</v>
      </c>
      <c r="E134" s="22" t="s">
        <v>455</v>
      </c>
      <c r="F134" s="23">
        <v>15180</v>
      </c>
      <c r="G134" s="22" t="s">
        <v>370</v>
      </c>
      <c r="H134" s="22" t="s">
        <v>56</v>
      </c>
      <c r="I134" s="22">
        <v>55300000</v>
      </c>
      <c r="J134" s="13" t="s">
        <v>2</v>
      </c>
      <c r="K134" s="22" t="s">
        <v>378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s="14" customFormat="1" ht="45" x14ac:dyDescent="0.25">
      <c r="A135" s="25"/>
      <c r="B135" s="22">
        <v>129</v>
      </c>
      <c r="C135" s="22" t="s">
        <v>320</v>
      </c>
      <c r="D135" s="22" t="s">
        <v>93</v>
      </c>
      <c r="E135" s="22">
        <v>380</v>
      </c>
      <c r="F135" s="23">
        <v>380</v>
      </c>
      <c r="G135" s="22" t="s">
        <v>370</v>
      </c>
      <c r="H135" s="22" t="s">
        <v>56</v>
      </c>
      <c r="I135" s="22">
        <v>55300000</v>
      </c>
      <c r="J135" s="13" t="s">
        <v>2</v>
      </c>
      <c r="K135" s="22" t="s">
        <v>379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s="14" customFormat="1" ht="45" x14ac:dyDescent="0.25">
      <c r="A136" s="25"/>
      <c r="B136" s="22">
        <v>130</v>
      </c>
      <c r="C136" s="22" t="s">
        <v>321</v>
      </c>
      <c r="D136" s="22" t="s">
        <v>281</v>
      </c>
      <c r="E136" s="22" t="s">
        <v>425</v>
      </c>
      <c r="F136" s="23">
        <v>5298</v>
      </c>
      <c r="G136" s="22" t="s">
        <v>370</v>
      </c>
      <c r="H136" s="22" t="s">
        <v>56</v>
      </c>
      <c r="I136" s="22">
        <v>60400000</v>
      </c>
      <c r="J136" s="13" t="s">
        <v>2</v>
      </c>
      <c r="K136" s="22" t="s">
        <v>380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s="14" customFormat="1" ht="45" x14ac:dyDescent="0.25">
      <c r="A137" s="25"/>
      <c r="B137" s="22">
        <v>131</v>
      </c>
      <c r="C137" s="22" t="s">
        <v>322</v>
      </c>
      <c r="D137" s="22" t="s">
        <v>108</v>
      </c>
      <c r="E137" s="22">
        <v>400</v>
      </c>
      <c r="F137" s="23">
        <v>400</v>
      </c>
      <c r="G137" s="22" t="s">
        <v>370</v>
      </c>
      <c r="H137" s="22" t="s">
        <v>56</v>
      </c>
      <c r="I137" s="22">
        <v>55300000</v>
      </c>
      <c r="J137" s="13" t="s">
        <v>2</v>
      </c>
      <c r="K137" s="22" t="s">
        <v>381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s="14" customFormat="1" ht="45" x14ac:dyDescent="0.25">
      <c r="A138" s="25"/>
      <c r="B138" s="22">
        <v>132</v>
      </c>
      <c r="C138" s="40" t="s">
        <v>323</v>
      </c>
      <c r="D138" s="22" t="s">
        <v>108</v>
      </c>
      <c r="E138" s="22">
        <v>400</v>
      </c>
      <c r="F138" s="23">
        <v>400</v>
      </c>
      <c r="G138" s="22" t="s">
        <v>370</v>
      </c>
      <c r="H138" s="22" t="s">
        <v>56</v>
      </c>
      <c r="I138" s="22">
        <v>55300000</v>
      </c>
      <c r="J138" s="13" t="s">
        <v>2</v>
      </c>
      <c r="K138" s="22" t="s">
        <v>382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s="14" customFormat="1" ht="45" x14ac:dyDescent="0.25">
      <c r="A139" s="25"/>
      <c r="B139" s="22">
        <v>133</v>
      </c>
      <c r="C139" s="22" t="s">
        <v>324</v>
      </c>
      <c r="D139" s="22" t="s">
        <v>108</v>
      </c>
      <c r="E139" s="22">
        <v>479.6</v>
      </c>
      <c r="F139" s="23">
        <v>480</v>
      </c>
      <c r="G139" s="22" t="s">
        <v>370</v>
      </c>
      <c r="H139" s="22" t="s">
        <v>56</v>
      </c>
      <c r="I139" s="22">
        <v>55300000</v>
      </c>
      <c r="J139" s="13" t="s">
        <v>2</v>
      </c>
      <c r="K139" s="22" t="s">
        <v>383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s="14" customFormat="1" ht="45" x14ac:dyDescent="0.25">
      <c r="A140" s="25"/>
      <c r="B140" s="22">
        <v>134</v>
      </c>
      <c r="C140" s="22" t="s">
        <v>325</v>
      </c>
      <c r="D140" s="22" t="s">
        <v>108</v>
      </c>
      <c r="E140" s="22">
        <f>386.05+314.64+247.36+330.17+47.61+279.45+57.5+89.01+43.5+394.34+48.13+458.5</f>
        <v>2696.26</v>
      </c>
      <c r="F140" s="23">
        <v>3000</v>
      </c>
      <c r="G140" s="22" t="s">
        <v>370</v>
      </c>
      <c r="H140" s="22" t="s">
        <v>25</v>
      </c>
      <c r="I140" s="22">
        <v>55300000</v>
      </c>
      <c r="J140" s="13" t="s">
        <v>2</v>
      </c>
      <c r="K140" s="22" t="s">
        <v>384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s="14" customFormat="1" ht="45" x14ac:dyDescent="0.25">
      <c r="A141" s="25"/>
      <c r="B141" s="22">
        <v>135</v>
      </c>
      <c r="C141" s="22" t="s">
        <v>326</v>
      </c>
      <c r="D141" s="22" t="s">
        <v>234</v>
      </c>
      <c r="E141" s="22" t="s">
        <v>450</v>
      </c>
      <c r="F141" s="23">
        <v>2525</v>
      </c>
      <c r="G141" s="22" t="s">
        <v>370</v>
      </c>
      <c r="H141" s="22" t="s">
        <v>56</v>
      </c>
      <c r="I141" s="22">
        <v>63500000</v>
      </c>
      <c r="J141" s="13" t="s">
        <v>2</v>
      </c>
      <c r="K141" s="22" t="s">
        <v>385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s="14" customFormat="1" ht="45" x14ac:dyDescent="0.25">
      <c r="A142" s="25"/>
      <c r="B142" s="22">
        <v>136</v>
      </c>
      <c r="C142" s="22" t="s">
        <v>267</v>
      </c>
      <c r="D142" s="22" t="s">
        <v>110</v>
      </c>
      <c r="E142" s="22" t="s">
        <v>467</v>
      </c>
      <c r="F142" s="23">
        <v>5465</v>
      </c>
      <c r="G142" s="22" t="s">
        <v>370</v>
      </c>
      <c r="H142" s="22" t="s">
        <v>56</v>
      </c>
      <c r="I142" s="22">
        <v>60100000</v>
      </c>
      <c r="J142" s="13" t="s">
        <v>2</v>
      </c>
      <c r="K142" s="22" t="s">
        <v>386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s="14" customFormat="1" ht="22.5" x14ac:dyDescent="0.25">
      <c r="A143" s="25"/>
      <c r="B143" s="22">
        <v>137</v>
      </c>
      <c r="C143" s="22" t="s">
        <v>327</v>
      </c>
      <c r="D143" s="22" t="s">
        <v>328</v>
      </c>
      <c r="E143" s="22">
        <f>210+224+38</f>
        <v>472</v>
      </c>
      <c r="F143" s="23">
        <v>910</v>
      </c>
      <c r="G143" s="22" t="s">
        <v>387</v>
      </c>
      <c r="H143" s="22" t="s">
        <v>25</v>
      </c>
      <c r="I143" s="22">
        <v>30100000</v>
      </c>
      <c r="J143" s="13" t="s">
        <v>388</v>
      </c>
      <c r="K143" s="2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s="14" customFormat="1" ht="45" x14ac:dyDescent="0.25">
      <c r="A144" s="25"/>
      <c r="B144" s="22">
        <v>138</v>
      </c>
      <c r="C144" s="22" t="s">
        <v>280</v>
      </c>
      <c r="D144" s="22" t="s">
        <v>281</v>
      </c>
      <c r="E144" s="22">
        <v>780</v>
      </c>
      <c r="F144" s="23">
        <v>780</v>
      </c>
      <c r="G144" s="22" t="s">
        <v>387</v>
      </c>
      <c r="H144" s="22" t="s">
        <v>56</v>
      </c>
      <c r="I144" s="22">
        <v>60400000</v>
      </c>
      <c r="J144" s="13" t="s">
        <v>2</v>
      </c>
      <c r="K144" s="22" t="s">
        <v>389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s="14" customFormat="1" ht="45" customHeight="1" x14ac:dyDescent="0.25">
      <c r="A145" s="25"/>
      <c r="B145" s="22">
        <v>139</v>
      </c>
      <c r="C145" s="22" t="s">
        <v>109</v>
      </c>
      <c r="D145" s="22" t="s">
        <v>110</v>
      </c>
      <c r="E145" s="22" t="s">
        <v>458</v>
      </c>
      <c r="F145" s="23">
        <v>3400</v>
      </c>
      <c r="G145" s="22" t="s">
        <v>390</v>
      </c>
      <c r="H145" s="22" t="s">
        <v>56</v>
      </c>
      <c r="I145" s="22">
        <v>60100000</v>
      </c>
      <c r="J145" s="13" t="s">
        <v>2</v>
      </c>
      <c r="K145" s="22" t="s">
        <v>391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s="14" customFormat="1" ht="45" x14ac:dyDescent="0.25">
      <c r="A146" s="25"/>
      <c r="B146" s="22">
        <v>140</v>
      </c>
      <c r="C146" s="22" t="s">
        <v>109</v>
      </c>
      <c r="D146" s="22" t="s">
        <v>234</v>
      </c>
      <c r="E146" s="22" t="s">
        <v>457</v>
      </c>
      <c r="F146" s="23">
        <v>2000</v>
      </c>
      <c r="G146" s="22" t="s">
        <v>390</v>
      </c>
      <c r="H146" s="22" t="s">
        <v>56</v>
      </c>
      <c r="I146" s="22">
        <v>63500000</v>
      </c>
      <c r="J146" s="13" t="s">
        <v>2</v>
      </c>
      <c r="K146" s="22" t="s">
        <v>392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s="14" customFormat="1" ht="45" x14ac:dyDescent="0.25">
      <c r="A147" s="25"/>
      <c r="B147" s="22">
        <v>141</v>
      </c>
      <c r="C147" s="22" t="s">
        <v>132</v>
      </c>
      <c r="D147" s="22" t="s">
        <v>4</v>
      </c>
      <c r="E147" s="22">
        <v>250</v>
      </c>
      <c r="F147" s="23">
        <v>250</v>
      </c>
      <c r="G147" s="22" t="s">
        <v>390</v>
      </c>
      <c r="H147" s="22" t="s">
        <v>56</v>
      </c>
      <c r="I147" s="22">
        <v>55100000</v>
      </c>
      <c r="J147" s="13" t="s">
        <v>2</v>
      </c>
      <c r="K147" s="22" t="s">
        <v>393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s="14" customFormat="1" ht="45" x14ac:dyDescent="0.25">
      <c r="A148" s="25"/>
      <c r="B148" s="22">
        <v>142</v>
      </c>
      <c r="C148" s="22" t="s">
        <v>329</v>
      </c>
      <c r="D148" s="22" t="s">
        <v>108</v>
      </c>
      <c r="E148" s="22">
        <v>55.4</v>
      </c>
      <c r="F148" s="23">
        <v>60</v>
      </c>
      <c r="G148" s="22" t="s">
        <v>390</v>
      </c>
      <c r="H148" s="22" t="s">
        <v>56</v>
      </c>
      <c r="I148" s="22">
        <v>55300000</v>
      </c>
      <c r="J148" s="13" t="s">
        <v>2</v>
      </c>
      <c r="K148" s="22" t="s">
        <v>394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s="14" customFormat="1" ht="45" x14ac:dyDescent="0.25">
      <c r="A149" s="25"/>
      <c r="B149" s="22">
        <v>143</v>
      </c>
      <c r="C149" s="22" t="s">
        <v>330</v>
      </c>
      <c r="D149" s="22" t="s">
        <v>108</v>
      </c>
      <c r="E149" s="22">
        <f>400+480+500+480+369.6+35.2+468+48.4+50</f>
        <v>2831.2</v>
      </c>
      <c r="F149" s="23">
        <v>5000</v>
      </c>
      <c r="G149" s="22" t="s">
        <v>390</v>
      </c>
      <c r="H149" s="22" t="s">
        <v>25</v>
      </c>
      <c r="I149" s="22">
        <v>55300000</v>
      </c>
      <c r="J149" s="13" t="s">
        <v>2</v>
      </c>
      <c r="K149" s="22" t="s">
        <v>395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s="14" customFormat="1" ht="45" x14ac:dyDescent="0.25">
      <c r="A150" s="25"/>
      <c r="B150" s="22">
        <v>144</v>
      </c>
      <c r="C150" s="22" t="s">
        <v>124</v>
      </c>
      <c r="D150" s="22" t="s">
        <v>108</v>
      </c>
      <c r="E150" s="22">
        <v>60</v>
      </c>
      <c r="F150" s="23">
        <v>3000</v>
      </c>
      <c r="G150" s="22" t="s">
        <v>390</v>
      </c>
      <c r="H150" s="22" t="s">
        <v>25</v>
      </c>
      <c r="I150" s="22">
        <v>55300000</v>
      </c>
      <c r="J150" s="13" t="s">
        <v>2</v>
      </c>
      <c r="K150" s="22" t="s">
        <v>586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s="14" customFormat="1" ht="45" x14ac:dyDescent="0.25">
      <c r="A151" s="25"/>
      <c r="B151" s="22">
        <v>145</v>
      </c>
      <c r="C151" s="22" t="s">
        <v>331</v>
      </c>
      <c r="D151" s="22" t="s">
        <v>108</v>
      </c>
      <c r="E151" s="22">
        <f>50+420+384+400+446+500+420+700+450+800+100+180+60</f>
        <v>4910</v>
      </c>
      <c r="F151" s="23">
        <v>5000</v>
      </c>
      <c r="G151" s="22" t="s">
        <v>390</v>
      </c>
      <c r="H151" s="22" t="s">
        <v>56</v>
      </c>
      <c r="I151" s="22">
        <v>55300000</v>
      </c>
      <c r="J151" s="13" t="s">
        <v>2</v>
      </c>
      <c r="K151" s="22" t="s">
        <v>396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s="14" customFormat="1" ht="45" x14ac:dyDescent="0.25">
      <c r="A152" s="25"/>
      <c r="B152" s="22">
        <v>146</v>
      </c>
      <c r="C152" s="22" t="s">
        <v>126</v>
      </c>
      <c r="D152" s="22" t="s">
        <v>108</v>
      </c>
      <c r="E152" s="22">
        <v>240</v>
      </c>
      <c r="F152" s="23">
        <v>480</v>
      </c>
      <c r="G152" s="22" t="s">
        <v>390</v>
      </c>
      <c r="H152" s="22" t="s">
        <v>56</v>
      </c>
      <c r="I152" s="22">
        <v>55300000</v>
      </c>
      <c r="J152" s="13" t="s">
        <v>2</v>
      </c>
      <c r="K152" s="22" t="s">
        <v>1606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s="14" customFormat="1" ht="45" x14ac:dyDescent="0.25">
      <c r="A153" s="25"/>
      <c r="B153" s="22">
        <v>147</v>
      </c>
      <c r="C153" s="22" t="s">
        <v>126</v>
      </c>
      <c r="D153" s="22" t="s">
        <v>4</v>
      </c>
      <c r="E153" s="22" t="s">
        <v>2221</v>
      </c>
      <c r="F153" s="23">
        <v>1085</v>
      </c>
      <c r="G153" s="22" t="s">
        <v>390</v>
      </c>
      <c r="H153" s="22" t="s">
        <v>56</v>
      </c>
      <c r="I153" s="22">
        <v>55100000</v>
      </c>
      <c r="J153" s="13" t="s">
        <v>2</v>
      </c>
      <c r="K153" s="22" t="s">
        <v>1607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s="14" customFormat="1" ht="45" x14ac:dyDescent="0.25">
      <c r="A154" s="25"/>
      <c r="B154" s="22">
        <v>149</v>
      </c>
      <c r="C154" s="22" t="s">
        <v>332</v>
      </c>
      <c r="D154" s="22" t="s">
        <v>108</v>
      </c>
      <c r="E154" s="22">
        <f>60+190+420+230+50+250+50</f>
        <v>1250</v>
      </c>
      <c r="F154" s="23">
        <v>2000</v>
      </c>
      <c r="G154" s="22" t="s">
        <v>397</v>
      </c>
      <c r="H154" s="22" t="s">
        <v>25</v>
      </c>
      <c r="I154" s="22">
        <v>55300000</v>
      </c>
      <c r="J154" s="13" t="s">
        <v>2</v>
      </c>
      <c r="K154" s="22" t="s">
        <v>463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s="14" customFormat="1" ht="45" x14ac:dyDescent="0.2">
      <c r="A155" s="25"/>
      <c r="B155" s="22">
        <v>150</v>
      </c>
      <c r="C155" s="22" t="s">
        <v>318</v>
      </c>
      <c r="D155" s="22" t="s">
        <v>108</v>
      </c>
      <c r="E155" s="22">
        <v>70</v>
      </c>
      <c r="F155" s="23">
        <v>200</v>
      </c>
      <c r="G155" s="22" t="s">
        <v>397</v>
      </c>
      <c r="H155" s="22" t="s">
        <v>56</v>
      </c>
      <c r="I155" s="22">
        <v>55300000</v>
      </c>
      <c r="J155" s="13" t="s">
        <v>2</v>
      </c>
      <c r="K155" s="43" t="s">
        <v>464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s="14" customFormat="1" ht="45" x14ac:dyDescent="0.25">
      <c r="A156" s="25"/>
      <c r="B156" s="22">
        <v>151</v>
      </c>
      <c r="C156" s="22" t="s">
        <v>333</v>
      </c>
      <c r="D156" s="22" t="s">
        <v>234</v>
      </c>
      <c r="E156" s="22" t="s">
        <v>466</v>
      </c>
      <c r="F156" s="23">
        <v>1680</v>
      </c>
      <c r="G156" s="22" t="s">
        <v>397</v>
      </c>
      <c r="H156" s="22" t="s">
        <v>56</v>
      </c>
      <c r="I156" s="22">
        <v>63500000</v>
      </c>
      <c r="J156" s="13" t="s">
        <v>2</v>
      </c>
      <c r="K156" s="22" t="s">
        <v>465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s="14" customFormat="1" ht="45" x14ac:dyDescent="0.25">
      <c r="A157" s="25"/>
      <c r="B157" s="22">
        <v>152</v>
      </c>
      <c r="C157" s="22" t="s">
        <v>333</v>
      </c>
      <c r="D157" s="22" t="s">
        <v>110</v>
      </c>
      <c r="E157" s="22" t="s">
        <v>462</v>
      </c>
      <c r="F157" s="23">
        <v>1680</v>
      </c>
      <c r="G157" s="22" t="s">
        <v>397</v>
      </c>
      <c r="H157" s="22" t="s">
        <v>56</v>
      </c>
      <c r="I157" s="22">
        <v>60100000</v>
      </c>
      <c r="J157" s="13" t="s">
        <v>2</v>
      </c>
      <c r="K157" s="22" t="s">
        <v>459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s="14" customFormat="1" ht="45" x14ac:dyDescent="0.25">
      <c r="A158" s="25"/>
      <c r="B158" s="22">
        <v>153</v>
      </c>
      <c r="C158" s="22" t="s">
        <v>334</v>
      </c>
      <c r="D158" s="22" t="s">
        <v>4</v>
      </c>
      <c r="E158" s="22">
        <v>455.48</v>
      </c>
      <c r="F158" s="23">
        <v>455.48</v>
      </c>
      <c r="G158" s="22" t="s">
        <v>397</v>
      </c>
      <c r="H158" s="22" t="s">
        <v>56</v>
      </c>
      <c r="I158" s="22">
        <v>55100000</v>
      </c>
      <c r="J158" s="13" t="s">
        <v>2</v>
      </c>
      <c r="K158" s="22" t="s">
        <v>460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s="14" customFormat="1" ht="45" x14ac:dyDescent="0.25">
      <c r="A159" s="25"/>
      <c r="B159" s="22">
        <v>154</v>
      </c>
      <c r="C159" s="22" t="s">
        <v>122</v>
      </c>
      <c r="D159" s="22" t="s">
        <v>108</v>
      </c>
      <c r="E159" s="22">
        <f>83.78+442.5+198.24+469.64+785.88+423.62+210.63+580.56+178.77+396.48+529.23+883.23 +982.94</f>
        <v>6165.5</v>
      </c>
      <c r="F159" s="23">
        <v>15000</v>
      </c>
      <c r="G159" s="22" t="s">
        <v>397</v>
      </c>
      <c r="H159" s="22" t="s">
        <v>25</v>
      </c>
      <c r="I159" s="22">
        <v>55300000</v>
      </c>
      <c r="J159" s="13" t="s">
        <v>2</v>
      </c>
      <c r="K159" s="22" t="s">
        <v>461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s="14" customFormat="1" ht="45.75" x14ac:dyDescent="0.25">
      <c r="A160" s="25"/>
      <c r="B160" s="22">
        <v>155</v>
      </c>
      <c r="C160" s="22" t="s">
        <v>335</v>
      </c>
      <c r="D160" s="22" t="s">
        <v>336</v>
      </c>
      <c r="E160" s="22">
        <v>70</v>
      </c>
      <c r="F160" s="23">
        <v>70</v>
      </c>
      <c r="G160" s="22" t="s">
        <v>397</v>
      </c>
      <c r="H160" s="22" t="s">
        <v>56</v>
      </c>
      <c r="I160" s="22">
        <v>48400000</v>
      </c>
      <c r="J160" s="13" t="s">
        <v>5</v>
      </c>
      <c r="K160" s="22" t="s">
        <v>398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s="14" customFormat="1" ht="45.75" x14ac:dyDescent="0.25">
      <c r="A161" s="25"/>
      <c r="B161" s="22">
        <v>156</v>
      </c>
      <c r="C161" s="22" t="s">
        <v>337</v>
      </c>
      <c r="D161" s="22" t="s">
        <v>338</v>
      </c>
      <c r="E161" s="22" t="s">
        <v>445</v>
      </c>
      <c r="F161" s="23">
        <v>2304</v>
      </c>
      <c r="G161" s="22" t="s">
        <v>397</v>
      </c>
      <c r="H161" s="22" t="s">
        <v>399</v>
      </c>
      <c r="I161" s="22">
        <v>48300000</v>
      </c>
      <c r="J161" s="13" t="s">
        <v>5</v>
      </c>
      <c r="K161" s="22" t="s">
        <v>400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s="14" customFormat="1" ht="45" x14ac:dyDescent="0.25">
      <c r="A162" s="25"/>
      <c r="B162" s="22">
        <v>157</v>
      </c>
      <c r="C162" s="22" t="s">
        <v>339</v>
      </c>
      <c r="D162" s="22" t="s">
        <v>4</v>
      </c>
      <c r="E162" s="22" t="s">
        <v>735</v>
      </c>
      <c r="F162" s="23">
        <v>1248</v>
      </c>
      <c r="G162" s="22" t="s">
        <v>397</v>
      </c>
      <c r="H162" s="22" t="s">
        <v>56</v>
      </c>
      <c r="I162" s="22">
        <v>55100000</v>
      </c>
      <c r="J162" s="13" t="s">
        <v>2</v>
      </c>
      <c r="K162" s="22" t="s">
        <v>734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s="14" customFormat="1" ht="90" x14ac:dyDescent="0.25">
      <c r="A163" s="25"/>
      <c r="B163" s="22">
        <v>158</v>
      </c>
      <c r="C163" s="22" t="s">
        <v>340</v>
      </c>
      <c r="D163" s="22" t="s">
        <v>341</v>
      </c>
      <c r="E163" s="22" t="s">
        <v>443</v>
      </c>
      <c r="F163" s="23" t="s">
        <v>443</v>
      </c>
      <c r="G163" s="22" t="s">
        <v>397</v>
      </c>
      <c r="H163" s="22" t="s">
        <v>56</v>
      </c>
      <c r="I163" s="22">
        <v>79300000</v>
      </c>
      <c r="J163" s="39" t="s">
        <v>401</v>
      </c>
      <c r="K163" s="22" t="s">
        <v>402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s="14" customFormat="1" ht="90" x14ac:dyDescent="0.25">
      <c r="A164" s="25"/>
      <c r="B164" s="22">
        <v>159</v>
      </c>
      <c r="C164" s="22" t="s">
        <v>342</v>
      </c>
      <c r="D164" s="22" t="s">
        <v>343</v>
      </c>
      <c r="E164" s="22">
        <f>400*7</f>
        <v>2800</v>
      </c>
      <c r="F164" s="23">
        <v>4400</v>
      </c>
      <c r="G164" s="22" t="s">
        <v>397</v>
      </c>
      <c r="H164" s="22" t="s">
        <v>25</v>
      </c>
      <c r="I164" s="22">
        <v>79300000</v>
      </c>
      <c r="J164" s="39" t="s">
        <v>401</v>
      </c>
      <c r="K164" s="22" t="s">
        <v>403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s="14" customFormat="1" ht="90" x14ac:dyDescent="0.25">
      <c r="A165" s="25"/>
      <c r="B165" s="22">
        <v>160</v>
      </c>
      <c r="C165" s="22" t="s">
        <v>344</v>
      </c>
      <c r="D165" s="22" t="s">
        <v>345</v>
      </c>
      <c r="E165" s="22">
        <f>353.57+450*6</f>
        <v>3053.57</v>
      </c>
      <c r="F165" s="23">
        <v>4853.57</v>
      </c>
      <c r="G165" s="22" t="s">
        <v>397</v>
      </c>
      <c r="H165" s="22" t="s">
        <v>25</v>
      </c>
      <c r="I165" s="22">
        <v>79300000</v>
      </c>
      <c r="J165" s="39" t="s">
        <v>401</v>
      </c>
      <c r="K165" s="22" t="s">
        <v>404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s="14" customFormat="1" ht="90" x14ac:dyDescent="0.25">
      <c r="A166" s="25"/>
      <c r="B166" s="22">
        <v>161</v>
      </c>
      <c r="C166" s="22" t="s">
        <v>346</v>
      </c>
      <c r="D166" s="22" t="s">
        <v>347</v>
      </c>
      <c r="E166" s="22">
        <f>455*6</f>
        <v>2730</v>
      </c>
      <c r="F166" s="23">
        <v>5005</v>
      </c>
      <c r="G166" s="22" t="s">
        <v>397</v>
      </c>
      <c r="H166" s="22" t="s">
        <v>25</v>
      </c>
      <c r="I166" s="22">
        <v>79300000</v>
      </c>
      <c r="J166" s="39" t="s">
        <v>401</v>
      </c>
      <c r="K166" s="22" t="s">
        <v>405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s="14" customFormat="1" ht="45" x14ac:dyDescent="0.25">
      <c r="A167" s="25"/>
      <c r="B167" s="22">
        <v>162</v>
      </c>
      <c r="C167" s="22" t="s">
        <v>348</v>
      </c>
      <c r="D167" s="22" t="s">
        <v>349</v>
      </c>
      <c r="E167" s="22" t="s">
        <v>579</v>
      </c>
      <c r="F167" s="23">
        <v>20385.68</v>
      </c>
      <c r="G167" s="22" t="s">
        <v>406</v>
      </c>
      <c r="H167" s="22" t="s">
        <v>56</v>
      </c>
      <c r="I167" s="22">
        <v>79900000</v>
      </c>
      <c r="J167" s="13" t="s">
        <v>2</v>
      </c>
      <c r="K167" s="22" t="s">
        <v>407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s="14" customFormat="1" ht="45.75" x14ac:dyDescent="0.25">
      <c r="A168" s="25"/>
      <c r="B168" s="22">
        <v>163</v>
      </c>
      <c r="C168" s="22" t="s">
        <v>350</v>
      </c>
      <c r="D168" s="22" t="s">
        <v>351</v>
      </c>
      <c r="E168" s="22">
        <v>35</v>
      </c>
      <c r="F168" s="23">
        <v>35</v>
      </c>
      <c r="G168" s="22" t="s">
        <v>406</v>
      </c>
      <c r="H168" s="22" t="s">
        <v>56</v>
      </c>
      <c r="I168" s="22">
        <v>50300000</v>
      </c>
      <c r="J168" s="13" t="s">
        <v>5</v>
      </c>
      <c r="K168" s="22" t="s">
        <v>853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s="14" customFormat="1" ht="90" x14ac:dyDescent="0.25">
      <c r="A169" s="25"/>
      <c r="B169" s="22">
        <v>164</v>
      </c>
      <c r="C169" s="22" t="s">
        <v>352</v>
      </c>
      <c r="D169" s="22" t="s">
        <v>353</v>
      </c>
      <c r="E169" s="22" t="s">
        <v>444</v>
      </c>
      <c r="F169" s="23">
        <v>1800</v>
      </c>
      <c r="G169" s="22" t="s">
        <v>406</v>
      </c>
      <c r="H169" s="22" t="s">
        <v>56</v>
      </c>
      <c r="I169" s="22">
        <v>79900000</v>
      </c>
      <c r="J169" s="39" t="s">
        <v>401</v>
      </c>
      <c r="K169" s="22" t="s">
        <v>454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s="14" customFormat="1" ht="45" x14ac:dyDescent="0.25">
      <c r="A170" s="25"/>
      <c r="B170" s="22">
        <v>165</v>
      </c>
      <c r="C170" s="22" t="s">
        <v>109</v>
      </c>
      <c r="D170" s="22" t="s">
        <v>110</v>
      </c>
      <c r="E170" s="22" t="s">
        <v>453</v>
      </c>
      <c r="F170" s="23">
        <v>4800</v>
      </c>
      <c r="G170" s="22" t="s">
        <v>408</v>
      </c>
      <c r="H170" s="22" t="s">
        <v>56</v>
      </c>
      <c r="I170" s="22">
        <v>60100000</v>
      </c>
      <c r="J170" s="13" t="s">
        <v>2</v>
      </c>
      <c r="K170" s="22" t="s">
        <v>409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s="14" customFormat="1" ht="45" x14ac:dyDescent="0.25">
      <c r="A171" s="25"/>
      <c r="B171" s="22">
        <v>166</v>
      </c>
      <c r="C171" s="22" t="s">
        <v>354</v>
      </c>
      <c r="D171" s="22" t="s">
        <v>4</v>
      </c>
      <c r="E171" s="22" t="s">
        <v>449</v>
      </c>
      <c r="F171" s="23">
        <v>3080</v>
      </c>
      <c r="G171" s="22" t="s">
        <v>408</v>
      </c>
      <c r="H171" s="22" t="s">
        <v>56</v>
      </c>
      <c r="I171" s="22">
        <v>55100000</v>
      </c>
      <c r="J171" s="13" t="s">
        <v>2</v>
      </c>
      <c r="K171" s="22" t="s">
        <v>410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s="14" customFormat="1" ht="45" x14ac:dyDescent="0.25">
      <c r="A172" s="25"/>
      <c r="B172" s="22">
        <v>167</v>
      </c>
      <c r="C172" s="22" t="s">
        <v>354</v>
      </c>
      <c r="D172" s="22" t="s">
        <v>108</v>
      </c>
      <c r="E172" s="22" t="s">
        <v>448</v>
      </c>
      <c r="F172" s="23">
        <v>2640</v>
      </c>
      <c r="G172" s="22" t="s">
        <v>408</v>
      </c>
      <c r="H172" s="22" t="s">
        <v>56</v>
      </c>
      <c r="I172" s="22">
        <v>55300000</v>
      </c>
      <c r="J172" s="13" t="s">
        <v>2</v>
      </c>
      <c r="K172" s="22" t="s">
        <v>411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s="14" customFormat="1" ht="45" x14ac:dyDescent="0.2">
      <c r="A173" s="25"/>
      <c r="B173" s="22">
        <v>168</v>
      </c>
      <c r="C173" s="22" t="s">
        <v>187</v>
      </c>
      <c r="D173" s="22" t="s">
        <v>108</v>
      </c>
      <c r="E173" s="22" t="s">
        <v>468</v>
      </c>
      <c r="F173" s="23">
        <v>2200</v>
      </c>
      <c r="G173" s="22" t="s">
        <v>408</v>
      </c>
      <c r="H173" s="22" t="s">
        <v>56</v>
      </c>
      <c r="I173" s="22">
        <v>55300000</v>
      </c>
      <c r="J173" s="13" t="s">
        <v>2</v>
      </c>
      <c r="K173" s="43" t="s">
        <v>412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s="14" customFormat="1" ht="45" x14ac:dyDescent="0.25">
      <c r="A174" s="25"/>
      <c r="B174" s="22">
        <v>169</v>
      </c>
      <c r="C174" s="22" t="s">
        <v>355</v>
      </c>
      <c r="D174" s="22" t="s">
        <v>108</v>
      </c>
      <c r="E174" s="22">
        <v>813</v>
      </c>
      <c r="F174" s="23">
        <v>1100</v>
      </c>
      <c r="G174" s="22" t="s">
        <v>408</v>
      </c>
      <c r="H174" s="22" t="s">
        <v>56</v>
      </c>
      <c r="I174" s="22">
        <v>55300000</v>
      </c>
      <c r="J174" s="13" t="s">
        <v>2</v>
      </c>
      <c r="K174" s="22" t="s">
        <v>413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s="14" customFormat="1" ht="45" x14ac:dyDescent="0.25">
      <c r="A175" s="25"/>
      <c r="B175" s="22">
        <v>170</v>
      </c>
      <c r="C175" s="22" t="s">
        <v>356</v>
      </c>
      <c r="D175" s="22" t="s">
        <v>357</v>
      </c>
      <c r="E175" s="22">
        <v>334</v>
      </c>
      <c r="F175" s="23">
        <v>334</v>
      </c>
      <c r="G175" s="22" t="s">
        <v>408</v>
      </c>
      <c r="H175" s="22" t="s">
        <v>56</v>
      </c>
      <c r="I175" s="22">
        <v>19600000</v>
      </c>
      <c r="J175" s="39" t="s">
        <v>6</v>
      </c>
      <c r="K175" s="22" t="s">
        <v>414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s="14" customFormat="1" ht="45" x14ac:dyDescent="0.25">
      <c r="A176" s="25"/>
      <c r="B176" s="22">
        <v>171</v>
      </c>
      <c r="C176" s="22" t="s">
        <v>356</v>
      </c>
      <c r="D176" s="22" t="s">
        <v>358</v>
      </c>
      <c r="E176" s="22">
        <v>812.5</v>
      </c>
      <c r="F176" s="23">
        <v>812.5</v>
      </c>
      <c r="G176" s="22" t="s">
        <v>408</v>
      </c>
      <c r="H176" s="22" t="s">
        <v>56</v>
      </c>
      <c r="I176" s="22">
        <v>39800000</v>
      </c>
      <c r="J176" s="39" t="s">
        <v>6</v>
      </c>
      <c r="K176" s="22" t="s">
        <v>415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16377" s="14" customFormat="1" ht="45" x14ac:dyDescent="0.25">
      <c r="A177" s="25"/>
      <c r="B177" s="22">
        <v>172</v>
      </c>
      <c r="C177" s="22" t="s">
        <v>356</v>
      </c>
      <c r="D177" s="22" t="s">
        <v>359</v>
      </c>
      <c r="E177" s="22">
        <v>50</v>
      </c>
      <c r="F177" s="23">
        <v>50</v>
      </c>
      <c r="G177" s="22" t="s">
        <v>408</v>
      </c>
      <c r="H177" s="22" t="s">
        <v>56</v>
      </c>
      <c r="I177" s="22">
        <v>18400000</v>
      </c>
      <c r="J177" s="39" t="s">
        <v>6</v>
      </c>
      <c r="K177" s="22" t="s">
        <v>416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16377" s="14" customFormat="1" ht="45" x14ac:dyDescent="0.25">
      <c r="A178" s="25"/>
      <c r="B178" s="22">
        <v>173</v>
      </c>
      <c r="C178" s="22" t="s">
        <v>356</v>
      </c>
      <c r="D178" s="22" t="s">
        <v>3</v>
      </c>
      <c r="E178" s="22">
        <v>500</v>
      </c>
      <c r="F178" s="23">
        <v>500</v>
      </c>
      <c r="G178" s="22" t="s">
        <v>408</v>
      </c>
      <c r="H178" s="22" t="s">
        <v>56</v>
      </c>
      <c r="I178" s="22">
        <v>39500000</v>
      </c>
      <c r="J178" s="39" t="s">
        <v>6</v>
      </c>
      <c r="K178" s="22" t="s">
        <v>417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16377" s="14" customFormat="1" ht="90" x14ac:dyDescent="0.2">
      <c r="A179" s="25"/>
      <c r="B179" s="22">
        <v>174</v>
      </c>
      <c r="C179" s="22" t="s">
        <v>360</v>
      </c>
      <c r="D179" s="22" t="s">
        <v>361</v>
      </c>
      <c r="E179" s="22">
        <f>1570*7</f>
        <v>10990</v>
      </c>
      <c r="F179" s="23">
        <v>15700</v>
      </c>
      <c r="G179" s="22" t="s">
        <v>408</v>
      </c>
      <c r="H179" s="22" t="s">
        <v>25</v>
      </c>
      <c r="I179" s="22">
        <v>79900000</v>
      </c>
      <c r="J179" s="39" t="s">
        <v>401</v>
      </c>
      <c r="K179" s="43" t="s">
        <v>644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16377" s="14" customFormat="1" ht="90" x14ac:dyDescent="0.25">
      <c r="A180" s="25"/>
      <c r="B180" s="22">
        <v>175</v>
      </c>
      <c r="C180" s="22" t="s">
        <v>362</v>
      </c>
      <c r="D180" s="22" t="s">
        <v>363</v>
      </c>
      <c r="E180" s="22">
        <v>30</v>
      </c>
      <c r="F180" s="23">
        <v>30</v>
      </c>
      <c r="G180" s="22" t="s">
        <v>408</v>
      </c>
      <c r="H180" s="22" t="s">
        <v>418</v>
      </c>
      <c r="I180" s="22">
        <v>72400000</v>
      </c>
      <c r="J180" s="39" t="s">
        <v>22</v>
      </c>
      <c r="K180" s="22" t="s">
        <v>753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16377" s="14" customFormat="1" ht="45" x14ac:dyDescent="0.25">
      <c r="A181" s="25"/>
      <c r="B181" s="22">
        <v>1</v>
      </c>
      <c r="C181" s="22" t="s">
        <v>897</v>
      </c>
      <c r="D181" s="22" t="s">
        <v>4</v>
      </c>
      <c r="E181" s="22" t="s">
        <v>2495</v>
      </c>
      <c r="F181" s="23">
        <v>7860</v>
      </c>
      <c r="G181" s="22" t="s">
        <v>408</v>
      </c>
      <c r="H181" s="22" t="s">
        <v>56</v>
      </c>
      <c r="I181" s="22">
        <v>55100000</v>
      </c>
      <c r="J181" s="13" t="s">
        <v>2</v>
      </c>
      <c r="K181" s="22" t="s">
        <v>2215</v>
      </c>
      <c r="L181" s="25"/>
      <c r="M181" s="25"/>
      <c r="N181" s="25"/>
      <c r="O181" s="25"/>
      <c r="P181" s="25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25"/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5"/>
      <c r="LV181" s="25"/>
      <c r="LW181" s="25"/>
      <c r="LX181" s="25"/>
      <c r="LY181" s="25"/>
      <c r="LZ181" s="25"/>
      <c r="MA181" s="25"/>
      <c r="MB181" s="25"/>
      <c r="MC181" s="25"/>
      <c r="MD181" s="25"/>
      <c r="ME181" s="25"/>
      <c r="MF181" s="25"/>
      <c r="MG181" s="25"/>
      <c r="MH181" s="25"/>
      <c r="MI181" s="25"/>
      <c r="MJ181" s="25"/>
      <c r="MK181" s="25"/>
      <c r="ML181" s="25"/>
      <c r="MM181" s="25"/>
      <c r="MN181" s="25"/>
      <c r="MO181" s="25"/>
      <c r="MP181" s="25"/>
      <c r="MQ181" s="25"/>
      <c r="MR181" s="25"/>
      <c r="MS181" s="25"/>
      <c r="MT181" s="25"/>
      <c r="MU181" s="25"/>
      <c r="MV181" s="25"/>
      <c r="MW181" s="25"/>
      <c r="MX181" s="25"/>
      <c r="MY181" s="25"/>
      <c r="MZ181" s="25"/>
      <c r="NA181" s="25"/>
      <c r="NB181" s="25"/>
      <c r="NC181" s="25"/>
      <c r="ND181" s="25"/>
      <c r="NE181" s="25"/>
      <c r="NF181" s="25"/>
      <c r="NG181" s="25"/>
      <c r="NH181" s="25"/>
      <c r="NI181" s="25"/>
      <c r="NJ181" s="25"/>
      <c r="NK181" s="25"/>
      <c r="NL181" s="25"/>
      <c r="NM181" s="25"/>
      <c r="NN181" s="25"/>
      <c r="NO181" s="25"/>
      <c r="NP181" s="25"/>
      <c r="NQ181" s="25"/>
      <c r="NR181" s="25"/>
      <c r="NS181" s="25"/>
      <c r="NT181" s="25"/>
      <c r="NU181" s="25"/>
      <c r="NV181" s="25"/>
      <c r="NW181" s="25"/>
      <c r="NX181" s="25"/>
      <c r="NY181" s="25"/>
      <c r="NZ181" s="25"/>
      <c r="OA181" s="25"/>
      <c r="OB181" s="25"/>
      <c r="OC181" s="25"/>
      <c r="OD181" s="25"/>
      <c r="OE181" s="25"/>
      <c r="OF181" s="25"/>
      <c r="OG181" s="25"/>
      <c r="OH181" s="25"/>
      <c r="OI181" s="25"/>
      <c r="OJ181" s="25"/>
      <c r="OK181" s="25"/>
      <c r="OL181" s="25"/>
      <c r="OM181" s="25"/>
      <c r="ON181" s="25"/>
      <c r="OO181" s="25"/>
      <c r="OP181" s="25"/>
      <c r="OQ181" s="25"/>
      <c r="OR181" s="25"/>
      <c r="OS181" s="25"/>
      <c r="OT181" s="25"/>
      <c r="OU181" s="25"/>
      <c r="OV181" s="25"/>
      <c r="OW181" s="25"/>
      <c r="OX181" s="25"/>
      <c r="OY181" s="25"/>
      <c r="OZ181" s="25"/>
      <c r="PA181" s="25"/>
      <c r="PB181" s="25"/>
      <c r="PC181" s="25"/>
      <c r="PD181" s="25"/>
      <c r="PE181" s="25"/>
      <c r="PF181" s="25"/>
      <c r="PG181" s="25"/>
      <c r="PH181" s="25"/>
      <c r="PI181" s="25"/>
      <c r="PJ181" s="25"/>
      <c r="PK181" s="25"/>
      <c r="PL181" s="25"/>
      <c r="PM181" s="25"/>
      <c r="PN181" s="25"/>
      <c r="PO181" s="25"/>
      <c r="PP181" s="25"/>
      <c r="PQ181" s="25"/>
      <c r="PR181" s="25"/>
      <c r="PS181" s="25"/>
      <c r="PT181" s="25"/>
      <c r="PU181" s="25"/>
      <c r="PV181" s="25"/>
      <c r="PW181" s="25"/>
      <c r="PX181" s="25"/>
      <c r="PY181" s="25"/>
      <c r="PZ181" s="25"/>
      <c r="QA181" s="25"/>
      <c r="QB181" s="25"/>
      <c r="QC181" s="25"/>
      <c r="QD181" s="25"/>
      <c r="QE181" s="25"/>
      <c r="QF181" s="25"/>
      <c r="QG181" s="25"/>
      <c r="QH181" s="25"/>
      <c r="QI181" s="25"/>
      <c r="QJ181" s="25"/>
      <c r="QK181" s="25"/>
      <c r="QL181" s="25"/>
      <c r="QM181" s="25"/>
      <c r="QN181" s="25"/>
      <c r="QO181" s="25"/>
      <c r="QP181" s="25"/>
      <c r="QQ181" s="25"/>
      <c r="QR181" s="25"/>
      <c r="QS181" s="25"/>
      <c r="QT181" s="25"/>
      <c r="QU181" s="25"/>
      <c r="QV181" s="25"/>
      <c r="QW181" s="25"/>
      <c r="QX181" s="25"/>
      <c r="QY181" s="25"/>
      <c r="QZ181" s="25"/>
      <c r="RA181" s="25"/>
      <c r="RB181" s="25"/>
      <c r="RC181" s="25"/>
      <c r="RD181" s="25"/>
      <c r="RE181" s="25"/>
      <c r="RF181" s="25"/>
      <c r="RG181" s="25"/>
      <c r="RH181" s="25"/>
      <c r="RI181" s="25"/>
      <c r="RJ181" s="25"/>
      <c r="RK181" s="25"/>
      <c r="RL181" s="25"/>
      <c r="RM181" s="25"/>
      <c r="RN181" s="25"/>
      <c r="RO181" s="25"/>
      <c r="RP181" s="25"/>
      <c r="RQ181" s="25"/>
      <c r="RR181" s="25"/>
      <c r="RS181" s="25"/>
      <c r="RT181" s="25"/>
      <c r="RU181" s="25"/>
      <c r="RV181" s="25"/>
      <c r="RW181" s="25"/>
      <c r="RX181" s="25"/>
      <c r="RY181" s="25"/>
      <c r="RZ181" s="25"/>
      <c r="SA181" s="25"/>
      <c r="SB181" s="25"/>
      <c r="SC181" s="25"/>
      <c r="SD181" s="25"/>
      <c r="SE181" s="25"/>
      <c r="SF181" s="25"/>
      <c r="SG181" s="25"/>
      <c r="SH181" s="25"/>
      <c r="SI181" s="25"/>
      <c r="SJ181" s="25"/>
      <c r="SK181" s="25"/>
      <c r="SL181" s="25"/>
      <c r="SM181" s="25"/>
      <c r="SN181" s="25"/>
      <c r="SO181" s="25"/>
      <c r="SP181" s="25"/>
      <c r="SQ181" s="25"/>
      <c r="SR181" s="25"/>
      <c r="SS181" s="25"/>
      <c r="ST181" s="25"/>
      <c r="SU181" s="25"/>
      <c r="SV181" s="25"/>
      <c r="SW181" s="25"/>
      <c r="SX181" s="25"/>
      <c r="SY181" s="25"/>
      <c r="SZ181" s="25"/>
      <c r="TA181" s="25"/>
      <c r="TB181" s="25"/>
      <c r="TC181" s="25"/>
      <c r="TD181" s="25"/>
      <c r="TE181" s="25"/>
      <c r="TF181" s="25"/>
      <c r="TG181" s="25"/>
      <c r="TH181" s="25"/>
      <c r="TI181" s="25"/>
      <c r="TJ181" s="25"/>
      <c r="TK181" s="25"/>
      <c r="TL181" s="25"/>
      <c r="TM181" s="25"/>
      <c r="TN181" s="25"/>
      <c r="TO181" s="25"/>
      <c r="TP181" s="25"/>
      <c r="TQ181" s="25"/>
      <c r="TR181" s="25"/>
      <c r="TS181" s="25"/>
      <c r="TT181" s="25"/>
      <c r="TU181" s="25"/>
      <c r="TV181" s="25"/>
      <c r="TW181" s="25"/>
      <c r="TX181" s="25"/>
      <c r="TY181" s="25"/>
      <c r="TZ181" s="25"/>
      <c r="UA181" s="25"/>
      <c r="UB181" s="25"/>
      <c r="UC181" s="25"/>
      <c r="UD181" s="25"/>
      <c r="UE181" s="25"/>
      <c r="UF181" s="25"/>
      <c r="UG181" s="25"/>
      <c r="UH181" s="25"/>
      <c r="UI181" s="25"/>
      <c r="UJ181" s="25"/>
      <c r="UK181" s="25"/>
      <c r="UL181" s="25"/>
      <c r="UM181" s="25"/>
      <c r="UN181" s="25"/>
      <c r="UO181" s="25"/>
      <c r="UP181" s="25"/>
      <c r="UQ181" s="25"/>
      <c r="UR181" s="25"/>
      <c r="US181" s="25"/>
      <c r="UT181" s="25"/>
      <c r="UU181" s="25"/>
      <c r="UV181" s="25"/>
      <c r="UW181" s="25"/>
      <c r="UX181" s="25"/>
      <c r="UY181" s="25"/>
      <c r="UZ181" s="25"/>
      <c r="VA181" s="25"/>
      <c r="VB181" s="25"/>
      <c r="VC181" s="25"/>
      <c r="VD181" s="25"/>
      <c r="VE181" s="25"/>
      <c r="VF181" s="25"/>
      <c r="VG181" s="25"/>
      <c r="VH181" s="25"/>
      <c r="VI181" s="25"/>
      <c r="VJ181" s="25"/>
      <c r="VK181" s="25"/>
      <c r="VL181" s="25"/>
      <c r="VM181" s="25"/>
      <c r="VN181" s="25"/>
      <c r="VO181" s="25"/>
      <c r="VP181" s="25"/>
      <c r="VQ181" s="25"/>
      <c r="VR181" s="25"/>
      <c r="VS181" s="25"/>
      <c r="VT181" s="25"/>
      <c r="VU181" s="25"/>
      <c r="VV181" s="25"/>
      <c r="VW181" s="25"/>
      <c r="VX181" s="25"/>
      <c r="VY181" s="25"/>
      <c r="VZ181" s="25"/>
      <c r="WA181" s="25"/>
      <c r="WB181" s="25"/>
      <c r="WC181" s="25"/>
      <c r="WD181" s="25"/>
      <c r="WE181" s="25"/>
      <c r="WF181" s="25"/>
      <c r="WG181" s="25"/>
      <c r="WH181" s="25"/>
      <c r="WI181" s="25"/>
      <c r="WJ181" s="25"/>
      <c r="WK181" s="25"/>
      <c r="WL181" s="25"/>
      <c r="WM181" s="25"/>
      <c r="WN181" s="25"/>
      <c r="WO181" s="25"/>
      <c r="WP181" s="25"/>
      <c r="WQ181" s="25"/>
      <c r="WR181" s="25"/>
      <c r="WS181" s="25"/>
      <c r="WT181" s="25"/>
      <c r="WU181" s="25"/>
      <c r="WV181" s="25"/>
      <c r="WW181" s="25"/>
      <c r="WX181" s="25"/>
      <c r="WY181" s="25"/>
      <c r="WZ181" s="25"/>
      <c r="XA181" s="25"/>
      <c r="XB181" s="25"/>
      <c r="XC181" s="25"/>
      <c r="XD181" s="25"/>
      <c r="XE181" s="25"/>
      <c r="XF181" s="25"/>
      <c r="XG181" s="25"/>
      <c r="XH181" s="25"/>
      <c r="XI181" s="25"/>
      <c r="XJ181" s="25"/>
      <c r="XK181" s="25"/>
      <c r="XL181" s="25"/>
      <c r="XM181" s="25"/>
      <c r="XN181" s="25"/>
      <c r="XO181" s="25"/>
      <c r="XP181" s="25"/>
      <c r="XQ181" s="25"/>
      <c r="XR181" s="25"/>
      <c r="XS181" s="25"/>
      <c r="XT181" s="25"/>
      <c r="XU181" s="25"/>
      <c r="XV181" s="25"/>
      <c r="XW181" s="25"/>
      <c r="XX181" s="25"/>
      <c r="XY181" s="25"/>
      <c r="XZ181" s="25"/>
      <c r="YA181" s="25"/>
      <c r="YB181" s="25"/>
      <c r="YC181" s="25"/>
      <c r="YD181" s="25"/>
      <c r="YE181" s="25"/>
      <c r="YF181" s="25"/>
      <c r="YG181" s="25"/>
      <c r="YH181" s="25"/>
      <c r="YI181" s="25"/>
      <c r="YJ181" s="25"/>
      <c r="YK181" s="25"/>
      <c r="YL181" s="25"/>
      <c r="YM181" s="25"/>
      <c r="YN181" s="25"/>
      <c r="YO181" s="25"/>
      <c r="YP181" s="25"/>
      <c r="YQ181" s="25"/>
      <c r="YR181" s="25"/>
      <c r="YS181" s="25"/>
      <c r="YT181" s="25"/>
      <c r="YU181" s="25"/>
      <c r="YV181" s="25"/>
      <c r="YW181" s="25"/>
      <c r="YX181" s="25"/>
      <c r="YY181" s="25"/>
      <c r="YZ181" s="25"/>
      <c r="ZA181" s="25"/>
      <c r="ZB181" s="25"/>
      <c r="ZC181" s="25"/>
      <c r="ZD181" s="25"/>
      <c r="ZE181" s="25"/>
      <c r="ZF181" s="25"/>
      <c r="ZG181" s="25"/>
      <c r="ZH181" s="25"/>
      <c r="ZI181" s="25"/>
      <c r="ZJ181" s="25"/>
      <c r="ZK181" s="25"/>
      <c r="ZL181" s="25"/>
      <c r="ZM181" s="25"/>
      <c r="ZN181" s="25"/>
      <c r="ZO181" s="25"/>
      <c r="ZP181" s="25"/>
      <c r="ZQ181" s="25"/>
      <c r="ZR181" s="25"/>
      <c r="ZS181" s="25"/>
      <c r="ZT181" s="25"/>
      <c r="ZU181" s="25"/>
      <c r="ZV181" s="25"/>
      <c r="ZW181" s="25"/>
      <c r="ZX181" s="25"/>
      <c r="ZY181" s="25"/>
      <c r="ZZ181" s="25"/>
      <c r="AAA181" s="25"/>
      <c r="AAB181" s="25"/>
      <c r="AAC181" s="25"/>
      <c r="AAD181" s="25"/>
      <c r="AAE181" s="25"/>
      <c r="AAF181" s="25"/>
      <c r="AAG181" s="25"/>
      <c r="AAH181" s="25"/>
      <c r="AAI181" s="25"/>
      <c r="AAJ181" s="25"/>
      <c r="AAK181" s="25"/>
      <c r="AAL181" s="25"/>
      <c r="AAM181" s="25"/>
      <c r="AAN181" s="25"/>
      <c r="AAO181" s="25"/>
      <c r="AAP181" s="25"/>
      <c r="AAQ181" s="25"/>
      <c r="AAR181" s="25"/>
      <c r="AAS181" s="25"/>
      <c r="AAT181" s="25"/>
      <c r="AAU181" s="25"/>
      <c r="AAV181" s="25"/>
      <c r="AAW181" s="25"/>
      <c r="AAX181" s="25"/>
      <c r="AAY181" s="25"/>
      <c r="AAZ181" s="25"/>
      <c r="ABA181" s="25"/>
      <c r="ABB181" s="25"/>
      <c r="ABC181" s="25"/>
      <c r="ABD181" s="25"/>
      <c r="ABE181" s="25"/>
      <c r="ABF181" s="25"/>
      <c r="ABG181" s="25"/>
      <c r="ABH181" s="25"/>
      <c r="ABI181" s="25"/>
      <c r="ABJ181" s="25"/>
      <c r="ABK181" s="25"/>
      <c r="ABL181" s="25"/>
      <c r="ABM181" s="25"/>
      <c r="ABN181" s="25"/>
      <c r="ABO181" s="25"/>
      <c r="ABP181" s="25"/>
      <c r="ABQ181" s="25"/>
      <c r="ABR181" s="25"/>
      <c r="ABS181" s="25"/>
      <c r="ABT181" s="25"/>
      <c r="ABU181" s="25"/>
      <c r="ABV181" s="25"/>
      <c r="ABW181" s="25"/>
      <c r="ABX181" s="25"/>
      <c r="ABY181" s="25"/>
      <c r="ABZ181" s="25"/>
      <c r="ACA181" s="25"/>
      <c r="ACB181" s="25"/>
      <c r="ACC181" s="25"/>
      <c r="ACD181" s="25"/>
      <c r="ACE181" s="25"/>
      <c r="ACF181" s="25"/>
      <c r="ACG181" s="25"/>
      <c r="ACH181" s="25"/>
      <c r="ACI181" s="25"/>
      <c r="ACJ181" s="25"/>
      <c r="ACK181" s="25"/>
      <c r="ACL181" s="25"/>
      <c r="ACM181" s="25"/>
      <c r="ACN181" s="25"/>
      <c r="ACO181" s="25"/>
      <c r="ACP181" s="25"/>
      <c r="ACQ181" s="25"/>
      <c r="ACR181" s="25"/>
      <c r="ACS181" s="25"/>
      <c r="ACT181" s="25"/>
      <c r="ACU181" s="25"/>
      <c r="ACV181" s="25"/>
      <c r="ACW181" s="25"/>
      <c r="ACX181" s="25"/>
      <c r="ACY181" s="25"/>
      <c r="ACZ181" s="25"/>
      <c r="ADA181" s="25"/>
      <c r="ADB181" s="25"/>
      <c r="ADC181" s="25"/>
      <c r="ADD181" s="25"/>
      <c r="ADE181" s="25"/>
      <c r="ADF181" s="25"/>
      <c r="ADG181" s="25"/>
      <c r="ADH181" s="25"/>
      <c r="ADI181" s="25"/>
      <c r="ADJ181" s="25"/>
      <c r="ADK181" s="25"/>
      <c r="ADL181" s="25"/>
      <c r="ADM181" s="25"/>
      <c r="ADN181" s="25"/>
      <c r="ADO181" s="25"/>
      <c r="ADP181" s="25"/>
      <c r="ADQ181" s="25"/>
      <c r="ADR181" s="25"/>
      <c r="ADS181" s="25"/>
      <c r="ADT181" s="25"/>
      <c r="ADU181" s="25"/>
      <c r="ADV181" s="25"/>
      <c r="ADW181" s="25"/>
      <c r="ADX181" s="25"/>
      <c r="ADY181" s="25"/>
      <c r="ADZ181" s="25"/>
      <c r="AEA181" s="25"/>
      <c r="AEB181" s="25"/>
      <c r="AEC181" s="25"/>
      <c r="AED181" s="25"/>
      <c r="AEE181" s="25"/>
      <c r="AEF181" s="25"/>
      <c r="AEG181" s="25"/>
      <c r="AEH181" s="25"/>
      <c r="AEI181" s="25"/>
      <c r="AEJ181" s="25"/>
      <c r="AEK181" s="25"/>
      <c r="AEL181" s="25"/>
      <c r="AEM181" s="25"/>
      <c r="AEN181" s="25"/>
      <c r="AEO181" s="25"/>
      <c r="AEP181" s="25"/>
      <c r="AEQ181" s="25"/>
      <c r="AER181" s="25"/>
      <c r="AES181" s="25"/>
      <c r="AET181" s="25"/>
      <c r="AEU181" s="25"/>
      <c r="AEV181" s="25"/>
      <c r="AEW181" s="25"/>
      <c r="AEX181" s="25"/>
      <c r="AEY181" s="25"/>
      <c r="AEZ181" s="25"/>
      <c r="AFA181" s="25"/>
      <c r="AFB181" s="25"/>
      <c r="AFC181" s="25"/>
      <c r="AFD181" s="25"/>
      <c r="AFE181" s="25"/>
      <c r="AFF181" s="25"/>
      <c r="AFG181" s="25"/>
      <c r="AFH181" s="25"/>
      <c r="AFI181" s="25"/>
      <c r="AFJ181" s="25"/>
      <c r="AFK181" s="25"/>
      <c r="AFL181" s="25"/>
      <c r="AFM181" s="25"/>
      <c r="AFN181" s="25"/>
      <c r="AFO181" s="25"/>
      <c r="AFP181" s="25"/>
      <c r="AFQ181" s="25"/>
      <c r="AFR181" s="25"/>
      <c r="AFS181" s="25"/>
      <c r="AFT181" s="25"/>
      <c r="AFU181" s="25"/>
      <c r="AFV181" s="25"/>
      <c r="AFW181" s="25"/>
      <c r="AFX181" s="25"/>
      <c r="AFY181" s="25"/>
      <c r="AFZ181" s="25"/>
      <c r="AGA181" s="25"/>
      <c r="AGB181" s="25"/>
      <c r="AGC181" s="25"/>
      <c r="AGD181" s="25"/>
      <c r="AGE181" s="25"/>
      <c r="AGF181" s="25"/>
      <c r="AGG181" s="25"/>
      <c r="AGH181" s="25"/>
      <c r="AGI181" s="25"/>
      <c r="AGJ181" s="25"/>
      <c r="AGK181" s="25"/>
      <c r="AGL181" s="25"/>
      <c r="AGM181" s="25"/>
      <c r="AGN181" s="25"/>
      <c r="AGO181" s="25"/>
      <c r="AGP181" s="25"/>
      <c r="AGQ181" s="25"/>
      <c r="AGR181" s="25"/>
      <c r="AGS181" s="25"/>
      <c r="AGT181" s="25"/>
      <c r="AGU181" s="25"/>
      <c r="AGV181" s="25"/>
      <c r="AGW181" s="25"/>
      <c r="AGX181" s="25"/>
      <c r="AGY181" s="25"/>
      <c r="AGZ181" s="25"/>
      <c r="AHA181" s="25"/>
      <c r="AHB181" s="25"/>
      <c r="AHC181" s="25"/>
      <c r="AHD181" s="25"/>
      <c r="AHE181" s="25"/>
      <c r="AHF181" s="25"/>
      <c r="AHG181" s="25"/>
      <c r="AHH181" s="25"/>
      <c r="AHI181" s="25"/>
      <c r="AHJ181" s="25"/>
      <c r="AHK181" s="25"/>
      <c r="AHL181" s="25"/>
      <c r="AHM181" s="25"/>
      <c r="AHN181" s="25"/>
      <c r="AHO181" s="25"/>
      <c r="AHP181" s="25"/>
      <c r="AHQ181" s="25"/>
      <c r="AHR181" s="25"/>
      <c r="AHS181" s="25"/>
      <c r="AHT181" s="25"/>
      <c r="AHU181" s="25"/>
      <c r="AHV181" s="25"/>
      <c r="AHW181" s="25"/>
      <c r="AHX181" s="25"/>
      <c r="AHY181" s="25"/>
      <c r="AHZ181" s="25"/>
      <c r="AIA181" s="25"/>
      <c r="AIB181" s="25"/>
      <c r="AIC181" s="25"/>
      <c r="AID181" s="25"/>
      <c r="AIE181" s="25"/>
      <c r="AIF181" s="25"/>
      <c r="AIG181" s="25"/>
      <c r="AIH181" s="25"/>
      <c r="AII181" s="25"/>
      <c r="AIJ181" s="25"/>
      <c r="AIK181" s="25"/>
      <c r="AIL181" s="25"/>
      <c r="AIM181" s="25"/>
      <c r="AIN181" s="25"/>
      <c r="AIO181" s="25"/>
      <c r="AIP181" s="25"/>
      <c r="AIQ181" s="25"/>
      <c r="AIR181" s="25"/>
      <c r="AIS181" s="25"/>
      <c r="AIT181" s="25"/>
      <c r="AIU181" s="25"/>
      <c r="AIV181" s="25"/>
      <c r="AIW181" s="25"/>
      <c r="AIX181" s="25"/>
      <c r="AIY181" s="25"/>
      <c r="AIZ181" s="25"/>
      <c r="AJA181" s="25"/>
      <c r="AJB181" s="25"/>
      <c r="AJC181" s="25"/>
      <c r="AJD181" s="25"/>
      <c r="AJE181" s="25"/>
      <c r="AJF181" s="25"/>
      <c r="AJG181" s="25"/>
      <c r="AJH181" s="25"/>
      <c r="AJI181" s="25"/>
      <c r="AJJ181" s="25"/>
      <c r="AJK181" s="25"/>
      <c r="AJL181" s="25"/>
      <c r="AJM181" s="25"/>
      <c r="AJN181" s="25"/>
      <c r="AJO181" s="25"/>
      <c r="AJP181" s="25"/>
      <c r="AJQ181" s="25"/>
      <c r="AJR181" s="25"/>
      <c r="AJS181" s="25"/>
      <c r="AJT181" s="25"/>
      <c r="AJU181" s="25"/>
      <c r="AJV181" s="25"/>
      <c r="AJW181" s="25"/>
      <c r="AJX181" s="25"/>
      <c r="AJY181" s="25"/>
      <c r="AJZ181" s="25"/>
      <c r="AKA181" s="25"/>
      <c r="AKB181" s="25"/>
      <c r="AKC181" s="25"/>
      <c r="AKD181" s="25"/>
      <c r="AKE181" s="25"/>
      <c r="AKF181" s="25"/>
      <c r="AKG181" s="25"/>
      <c r="AKH181" s="25"/>
      <c r="AKI181" s="25"/>
      <c r="AKJ181" s="25"/>
      <c r="AKK181" s="25"/>
      <c r="AKL181" s="25"/>
      <c r="AKM181" s="25"/>
      <c r="AKN181" s="25"/>
      <c r="AKO181" s="25"/>
      <c r="AKP181" s="25"/>
      <c r="AKQ181" s="25"/>
      <c r="AKR181" s="25"/>
      <c r="AKS181" s="25"/>
      <c r="AKT181" s="25"/>
      <c r="AKU181" s="25"/>
      <c r="AKV181" s="25"/>
      <c r="AKW181" s="25"/>
      <c r="AKX181" s="25"/>
      <c r="AKY181" s="25"/>
      <c r="AKZ181" s="25"/>
      <c r="ALA181" s="25"/>
      <c r="ALB181" s="25"/>
      <c r="ALC181" s="25"/>
      <c r="ALD181" s="25"/>
      <c r="ALE181" s="25"/>
      <c r="ALF181" s="25"/>
      <c r="ALG181" s="25"/>
      <c r="ALH181" s="25"/>
      <c r="ALI181" s="25"/>
      <c r="ALJ181" s="25"/>
      <c r="ALK181" s="25"/>
      <c r="ALL181" s="25"/>
      <c r="ALM181" s="25"/>
      <c r="ALN181" s="25"/>
      <c r="ALO181" s="25"/>
      <c r="ALP181" s="25"/>
      <c r="ALQ181" s="25"/>
      <c r="ALR181" s="25"/>
      <c r="ALS181" s="25"/>
      <c r="ALT181" s="25"/>
      <c r="ALU181" s="25"/>
      <c r="ALV181" s="25"/>
      <c r="ALW181" s="25"/>
      <c r="ALX181" s="25"/>
      <c r="ALY181" s="25"/>
      <c r="ALZ181" s="25"/>
      <c r="AMA181" s="25"/>
      <c r="AMB181" s="25"/>
      <c r="AMC181" s="25"/>
      <c r="AMD181" s="25"/>
      <c r="AME181" s="25"/>
      <c r="AMF181" s="25"/>
      <c r="AMG181" s="25"/>
      <c r="AMH181" s="25"/>
      <c r="AMI181" s="25"/>
      <c r="AMJ181" s="25"/>
      <c r="AMK181" s="25"/>
      <c r="AML181" s="25"/>
      <c r="AMM181" s="25"/>
      <c r="AMN181" s="25"/>
      <c r="AMO181" s="25"/>
      <c r="AMP181" s="25"/>
      <c r="AMQ181" s="25"/>
      <c r="AMR181" s="25"/>
      <c r="AMS181" s="25"/>
      <c r="AMT181" s="25"/>
      <c r="AMU181" s="25"/>
      <c r="AMV181" s="25"/>
      <c r="AMW181" s="25"/>
      <c r="AMX181" s="25"/>
      <c r="AMY181" s="25"/>
      <c r="AMZ181" s="25"/>
      <c r="ANA181" s="25"/>
      <c r="ANB181" s="25"/>
      <c r="ANC181" s="25"/>
      <c r="AND181" s="25"/>
      <c r="ANE181" s="25"/>
      <c r="ANF181" s="25"/>
      <c r="ANG181" s="25"/>
      <c r="ANH181" s="25"/>
      <c r="ANI181" s="25"/>
      <c r="ANJ181" s="25"/>
      <c r="ANK181" s="25"/>
      <c r="ANL181" s="25"/>
      <c r="ANM181" s="25"/>
      <c r="ANN181" s="25"/>
      <c r="ANO181" s="25"/>
      <c r="ANP181" s="25"/>
      <c r="ANQ181" s="25"/>
      <c r="ANR181" s="25"/>
      <c r="ANS181" s="25"/>
      <c r="ANT181" s="25"/>
      <c r="ANU181" s="25"/>
      <c r="ANV181" s="25"/>
      <c r="ANW181" s="25"/>
      <c r="ANX181" s="25"/>
      <c r="ANY181" s="25"/>
      <c r="ANZ181" s="25"/>
      <c r="AOA181" s="25"/>
      <c r="AOB181" s="25"/>
      <c r="AOC181" s="25"/>
      <c r="AOD181" s="25"/>
      <c r="AOE181" s="25"/>
      <c r="AOF181" s="25"/>
      <c r="AOG181" s="25"/>
      <c r="AOH181" s="25"/>
      <c r="AOI181" s="25"/>
      <c r="AOJ181" s="25"/>
      <c r="AOK181" s="25"/>
      <c r="AOL181" s="25"/>
      <c r="AOM181" s="25"/>
      <c r="AON181" s="25"/>
      <c r="AOO181" s="25"/>
      <c r="AOP181" s="25"/>
      <c r="AOQ181" s="25"/>
      <c r="AOR181" s="25"/>
      <c r="AOS181" s="25"/>
      <c r="AOT181" s="25"/>
      <c r="AOU181" s="25"/>
      <c r="AOV181" s="25"/>
      <c r="AOW181" s="25"/>
      <c r="AOX181" s="25"/>
      <c r="AOY181" s="25"/>
      <c r="AOZ181" s="25"/>
      <c r="APA181" s="25"/>
      <c r="APB181" s="25"/>
      <c r="APC181" s="25"/>
      <c r="APD181" s="25"/>
      <c r="APE181" s="25"/>
      <c r="APF181" s="25"/>
      <c r="APG181" s="25"/>
      <c r="APH181" s="25"/>
      <c r="API181" s="25"/>
      <c r="APJ181" s="25"/>
      <c r="APK181" s="25"/>
      <c r="APL181" s="25"/>
      <c r="APM181" s="25"/>
      <c r="APN181" s="25"/>
      <c r="APO181" s="25"/>
      <c r="APP181" s="25"/>
      <c r="APQ181" s="25"/>
      <c r="APR181" s="25"/>
      <c r="APS181" s="25"/>
      <c r="APT181" s="25"/>
      <c r="APU181" s="25"/>
      <c r="APV181" s="25"/>
      <c r="APW181" s="25"/>
      <c r="APX181" s="25"/>
      <c r="APY181" s="25"/>
      <c r="APZ181" s="25"/>
      <c r="AQA181" s="25"/>
      <c r="AQB181" s="25"/>
      <c r="AQC181" s="25"/>
      <c r="AQD181" s="25"/>
      <c r="AQE181" s="25"/>
      <c r="AQF181" s="25"/>
      <c r="AQG181" s="25"/>
      <c r="AQH181" s="25"/>
      <c r="AQI181" s="25"/>
      <c r="AQJ181" s="25"/>
      <c r="AQK181" s="25"/>
      <c r="AQL181" s="25"/>
      <c r="AQM181" s="25"/>
      <c r="AQN181" s="25"/>
      <c r="AQO181" s="25"/>
      <c r="AQP181" s="25"/>
      <c r="AQQ181" s="25"/>
      <c r="AQR181" s="25"/>
      <c r="AQS181" s="25"/>
      <c r="AQT181" s="25"/>
      <c r="AQU181" s="25"/>
      <c r="AQV181" s="25"/>
      <c r="AQW181" s="25"/>
      <c r="AQX181" s="25"/>
      <c r="AQY181" s="25"/>
      <c r="AQZ181" s="25"/>
      <c r="ARA181" s="25"/>
      <c r="ARB181" s="25"/>
      <c r="ARC181" s="25"/>
      <c r="ARD181" s="25"/>
      <c r="ARE181" s="25"/>
      <c r="ARF181" s="25"/>
      <c r="ARG181" s="25"/>
      <c r="ARH181" s="25"/>
      <c r="ARI181" s="25"/>
      <c r="ARJ181" s="25"/>
      <c r="ARK181" s="25"/>
      <c r="ARL181" s="25"/>
      <c r="ARM181" s="25"/>
      <c r="ARN181" s="25"/>
      <c r="ARO181" s="25"/>
      <c r="ARP181" s="25"/>
      <c r="ARQ181" s="25"/>
      <c r="ARR181" s="25"/>
      <c r="ARS181" s="25"/>
      <c r="ART181" s="25"/>
      <c r="ARU181" s="25"/>
      <c r="ARV181" s="25"/>
      <c r="ARW181" s="25"/>
      <c r="ARX181" s="25"/>
      <c r="ARY181" s="25"/>
      <c r="ARZ181" s="25"/>
      <c r="ASA181" s="25"/>
      <c r="ASB181" s="25"/>
      <c r="ASC181" s="25"/>
      <c r="ASD181" s="25"/>
      <c r="ASE181" s="25"/>
      <c r="ASF181" s="25"/>
      <c r="ASG181" s="25"/>
      <c r="ASH181" s="25"/>
      <c r="ASI181" s="25"/>
      <c r="ASJ181" s="25"/>
      <c r="ASK181" s="25"/>
      <c r="ASL181" s="25"/>
      <c r="ASM181" s="25"/>
      <c r="ASN181" s="25"/>
      <c r="ASO181" s="25"/>
      <c r="ASP181" s="25"/>
      <c r="ASQ181" s="25"/>
      <c r="ASR181" s="25"/>
      <c r="ASS181" s="25"/>
      <c r="AST181" s="25"/>
      <c r="ASU181" s="25"/>
      <c r="ASV181" s="25"/>
      <c r="ASW181" s="25"/>
      <c r="ASX181" s="25"/>
      <c r="ASY181" s="25"/>
      <c r="ASZ181" s="25"/>
      <c r="ATA181" s="25"/>
      <c r="ATB181" s="25"/>
      <c r="ATC181" s="25"/>
      <c r="ATD181" s="25"/>
      <c r="ATE181" s="25"/>
      <c r="ATF181" s="25"/>
      <c r="ATG181" s="25"/>
      <c r="ATH181" s="25"/>
      <c r="ATI181" s="25"/>
      <c r="ATJ181" s="25"/>
      <c r="ATK181" s="25"/>
      <c r="ATL181" s="25"/>
      <c r="ATM181" s="25"/>
      <c r="ATN181" s="25"/>
      <c r="ATO181" s="25"/>
      <c r="ATP181" s="25"/>
      <c r="ATQ181" s="25"/>
      <c r="ATR181" s="25"/>
      <c r="ATS181" s="25"/>
      <c r="ATT181" s="25"/>
      <c r="ATU181" s="25"/>
      <c r="ATV181" s="25"/>
      <c r="ATW181" s="25"/>
      <c r="ATX181" s="25"/>
      <c r="ATY181" s="25"/>
      <c r="ATZ181" s="25"/>
      <c r="AUA181" s="25"/>
      <c r="AUB181" s="25"/>
      <c r="AUC181" s="25"/>
      <c r="AUD181" s="25"/>
      <c r="AUE181" s="25"/>
      <c r="AUF181" s="25"/>
      <c r="AUG181" s="25"/>
      <c r="AUH181" s="25"/>
      <c r="AUI181" s="25"/>
      <c r="AUJ181" s="25"/>
      <c r="AUK181" s="25"/>
      <c r="AUL181" s="25"/>
      <c r="AUM181" s="25"/>
      <c r="AUN181" s="25"/>
      <c r="AUO181" s="25"/>
      <c r="AUP181" s="25"/>
      <c r="AUQ181" s="25"/>
      <c r="AUR181" s="25"/>
      <c r="AUS181" s="25"/>
      <c r="AUT181" s="25"/>
      <c r="AUU181" s="25"/>
      <c r="AUV181" s="25"/>
      <c r="AUW181" s="25"/>
      <c r="AUX181" s="25"/>
      <c r="AUY181" s="25"/>
      <c r="AUZ181" s="25"/>
      <c r="AVA181" s="25"/>
      <c r="AVB181" s="25"/>
      <c r="AVC181" s="25"/>
      <c r="AVD181" s="25"/>
      <c r="AVE181" s="25"/>
      <c r="AVF181" s="25"/>
      <c r="AVG181" s="25"/>
      <c r="AVH181" s="25"/>
      <c r="AVI181" s="25"/>
      <c r="AVJ181" s="25"/>
      <c r="AVK181" s="25"/>
      <c r="AVL181" s="25"/>
      <c r="AVM181" s="25"/>
      <c r="AVN181" s="25"/>
      <c r="AVO181" s="25"/>
      <c r="AVP181" s="25"/>
      <c r="AVQ181" s="25"/>
      <c r="AVR181" s="25"/>
      <c r="AVS181" s="25"/>
      <c r="AVT181" s="25"/>
      <c r="AVU181" s="25"/>
      <c r="AVV181" s="25"/>
      <c r="AVW181" s="25"/>
      <c r="AVX181" s="25"/>
      <c r="AVY181" s="25"/>
      <c r="AVZ181" s="25"/>
      <c r="AWA181" s="25"/>
      <c r="AWB181" s="25"/>
      <c r="AWC181" s="25"/>
      <c r="AWD181" s="25"/>
      <c r="AWE181" s="25"/>
      <c r="AWF181" s="25"/>
      <c r="AWG181" s="25"/>
      <c r="AWH181" s="25"/>
      <c r="AWI181" s="25"/>
      <c r="AWJ181" s="25"/>
      <c r="AWK181" s="25"/>
      <c r="AWL181" s="25"/>
      <c r="AWM181" s="25"/>
      <c r="AWN181" s="25"/>
      <c r="AWO181" s="25"/>
      <c r="AWP181" s="25"/>
      <c r="AWQ181" s="25"/>
      <c r="AWR181" s="25"/>
      <c r="AWS181" s="25"/>
      <c r="AWT181" s="25"/>
      <c r="AWU181" s="25"/>
      <c r="AWV181" s="25"/>
      <c r="AWW181" s="25"/>
      <c r="AWX181" s="25"/>
      <c r="AWY181" s="25"/>
      <c r="AWZ181" s="25"/>
      <c r="AXA181" s="25"/>
      <c r="AXB181" s="25"/>
      <c r="AXC181" s="25"/>
      <c r="AXD181" s="25"/>
      <c r="AXE181" s="25"/>
      <c r="AXF181" s="25"/>
      <c r="AXG181" s="25"/>
      <c r="AXH181" s="25"/>
      <c r="AXI181" s="25"/>
      <c r="AXJ181" s="25"/>
      <c r="AXK181" s="25"/>
      <c r="AXL181" s="25"/>
      <c r="AXM181" s="25"/>
      <c r="AXN181" s="25"/>
      <c r="AXO181" s="25"/>
      <c r="AXP181" s="25"/>
      <c r="AXQ181" s="25"/>
      <c r="AXR181" s="25"/>
      <c r="AXS181" s="25"/>
      <c r="AXT181" s="25"/>
      <c r="AXU181" s="25"/>
      <c r="AXV181" s="25"/>
      <c r="AXW181" s="25"/>
      <c r="AXX181" s="25"/>
      <c r="AXY181" s="25"/>
      <c r="AXZ181" s="25"/>
      <c r="AYA181" s="25"/>
      <c r="AYB181" s="25"/>
      <c r="AYC181" s="25"/>
      <c r="AYD181" s="25"/>
      <c r="AYE181" s="25"/>
      <c r="AYF181" s="25"/>
      <c r="AYG181" s="25"/>
      <c r="AYH181" s="25"/>
      <c r="AYI181" s="25"/>
      <c r="AYJ181" s="25"/>
      <c r="AYK181" s="25"/>
      <c r="AYL181" s="25"/>
      <c r="AYM181" s="25"/>
      <c r="AYN181" s="25"/>
      <c r="AYO181" s="25"/>
      <c r="AYP181" s="25"/>
      <c r="AYQ181" s="25"/>
      <c r="AYR181" s="25"/>
      <c r="AYS181" s="25"/>
      <c r="AYT181" s="25"/>
      <c r="AYU181" s="25"/>
      <c r="AYV181" s="25"/>
      <c r="AYW181" s="25"/>
      <c r="AYX181" s="25"/>
      <c r="AYY181" s="25"/>
      <c r="AYZ181" s="25"/>
      <c r="AZA181" s="25"/>
      <c r="AZB181" s="25"/>
      <c r="AZC181" s="25"/>
      <c r="AZD181" s="25"/>
      <c r="AZE181" s="25"/>
      <c r="AZF181" s="25"/>
      <c r="AZG181" s="25"/>
      <c r="AZH181" s="25"/>
      <c r="AZI181" s="25"/>
      <c r="AZJ181" s="25"/>
      <c r="AZK181" s="25"/>
      <c r="AZL181" s="25"/>
      <c r="AZM181" s="25"/>
      <c r="AZN181" s="25"/>
      <c r="AZO181" s="25"/>
      <c r="AZP181" s="25"/>
      <c r="AZQ181" s="25"/>
      <c r="AZR181" s="25"/>
      <c r="AZS181" s="25"/>
      <c r="AZT181" s="25"/>
      <c r="AZU181" s="25"/>
      <c r="AZV181" s="25"/>
      <c r="AZW181" s="25"/>
      <c r="AZX181" s="25"/>
      <c r="AZY181" s="25"/>
      <c r="AZZ181" s="25"/>
      <c r="BAA181" s="25"/>
      <c r="BAB181" s="25"/>
      <c r="BAC181" s="25"/>
      <c r="BAD181" s="25"/>
      <c r="BAE181" s="25"/>
      <c r="BAF181" s="25"/>
      <c r="BAG181" s="25"/>
      <c r="BAH181" s="25"/>
      <c r="BAI181" s="25"/>
      <c r="BAJ181" s="25"/>
      <c r="BAK181" s="25"/>
      <c r="BAL181" s="25"/>
      <c r="BAM181" s="25"/>
      <c r="BAN181" s="25"/>
      <c r="BAO181" s="25"/>
      <c r="BAP181" s="25"/>
      <c r="BAQ181" s="25"/>
      <c r="BAR181" s="25"/>
      <c r="BAS181" s="25"/>
      <c r="BAT181" s="25"/>
      <c r="BAU181" s="25"/>
      <c r="BAV181" s="25"/>
      <c r="BAW181" s="25"/>
      <c r="BAX181" s="25"/>
      <c r="BAY181" s="25"/>
      <c r="BAZ181" s="25"/>
      <c r="BBA181" s="25"/>
      <c r="BBB181" s="25"/>
      <c r="BBC181" s="25"/>
      <c r="BBD181" s="25"/>
      <c r="BBE181" s="25"/>
      <c r="BBF181" s="25"/>
      <c r="BBG181" s="25"/>
      <c r="BBH181" s="25"/>
      <c r="BBI181" s="25"/>
      <c r="BBJ181" s="25"/>
      <c r="BBK181" s="25"/>
      <c r="BBL181" s="25"/>
      <c r="BBM181" s="25"/>
      <c r="BBN181" s="25"/>
      <c r="BBO181" s="25"/>
      <c r="BBP181" s="25"/>
      <c r="BBQ181" s="25"/>
      <c r="BBR181" s="25"/>
      <c r="BBS181" s="25"/>
      <c r="BBT181" s="25"/>
      <c r="BBU181" s="25"/>
      <c r="BBV181" s="25"/>
      <c r="BBW181" s="25"/>
      <c r="BBX181" s="25"/>
      <c r="BBY181" s="25"/>
      <c r="BBZ181" s="25"/>
      <c r="BCA181" s="25"/>
      <c r="BCB181" s="25"/>
      <c r="BCC181" s="25"/>
      <c r="BCD181" s="25"/>
      <c r="BCE181" s="25"/>
      <c r="BCF181" s="25"/>
      <c r="BCG181" s="25"/>
      <c r="BCH181" s="25"/>
      <c r="BCI181" s="25"/>
      <c r="BCJ181" s="25"/>
      <c r="BCK181" s="25"/>
      <c r="BCL181" s="25"/>
      <c r="BCM181" s="25"/>
      <c r="BCN181" s="25"/>
      <c r="BCO181" s="25"/>
      <c r="BCP181" s="25"/>
      <c r="BCQ181" s="25"/>
      <c r="BCR181" s="25"/>
      <c r="BCS181" s="25"/>
      <c r="BCT181" s="25"/>
      <c r="BCU181" s="25"/>
      <c r="BCV181" s="25"/>
      <c r="BCW181" s="25"/>
      <c r="BCX181" s="25"/>
      <c r="BCY181" s="25"/>
      <c r="BCZ181" s="25"/>
      <c r="BDA181" s="25"/>
      <c r="BDB181" s="25"/>
      <c r="BDC181" s="25"/>
      <c r="BDD181" s="25"/>
      <c r="BDE181" s="25"/>
      <c r="BDF181" s="25"/>
      <c r="BDG181" s="25"/>
      <c r="BDH181" s="25"/>
      <c r="BDI181" s="25"/>
      <c r="BDJ181" s="25"/>
      <c r="BDK181" s="25"/>
      <c r="BDL181" s="25"/>
      <c r="BDM181" s="25"/>
      <c r="BDN181" s="25"/>
      <c r="BDO181" s="25"/>
      <c r="BDP181" s="25"/>
      <c r="BDQ181" s="25"/>
      <c r="BDR181" s="25"/>
      <c r="BDS181" s="25"/>
      <c r="BDT181" s="25"/>
      <c r="BDU181" s="25"/>
      <c r="BDV181" s="25"/>
      <c r="BDW181" s="25"/>
      <c r="BDX181" s="25"/>
      <c r="BDY181" s="25"/>
      <c r="BDZ181" s="25"/>
      <c r="BEA181" s="25"/>
      <c r="BEB181" s="25"/>
      <c r="BEC181" s="25"/>
      <c r="BED181" s="25"/>
      <c r="BEE181" s="25"/>
      <c r="BEF181" s="25"/>
      <c r="BEG181" s="25"/>
      <c r="BEH181" s="25"/>
      <c r="BEI181" s="25"/>
      <c r="BEJ181" s="25"/>
      <c r="BEK181" s="25"/>
      <c r="BEL181" s="25"/>
      <c r="BEM181" s="25"/>
      <c r="BEN181" s="25"/>
      <c r="BEO181" s="25"/>
      <c r="BEP181" s="25"/>
      <c r="BEQ181" s="25"/>
      <c r="BER181" s="25"/>
      <c r="BES181" s="25"/>
      <c r="BET181" s="25"/>
      <c r="BEU181" s="25"/>
      <c r="BEV181" s="25"/>
      <c r="BEW181" s="25"/>
      <c r="BEX181" s="25"/>
      <c r="BEY181" s="25"/>
      <c r="BEZ181" s="25"/>
      <c r="BFA181" s="25"/>
      <c r="BFB181" s="25"/>
      <c r="BFC181" s="25"/>
      <c r="BFD181" s="25"/>
      <c r="BFE181" s="25"/>
      <c r="BFF181" s="25"/>
      <c r="BFG181" s="25"/>
      <c r="BFH181" s="25"/>
      <c r="BFI181" s="25"/>
      <c r="BFJ181" s="25"/>
      <c r="BFK181" s="25"/>
      <c r="BFL181" s="25"/>
      <c r="BFM181" s="25"/>
      <c r="BFN181" s="25"/>
      <c r="BFO181" s="25"/>
      <c r="BFP181" s="25"/>
      <c r="BFQ181" s="25"/>
      <c r="BFR181" s="25"/>
      <c r="BFS181" s="25"/>
      <c r="BFT181" s="25"/>
      <c r="BFU181" s="25"/>
      <c r="BFV181" s="25"/>
      <c r="BFW181" s="25"/>
      <c r="BFX181" s="25"/>
      <c r="BFY181" s="25"/>
      <c r="BFZ181" s="25"/>
      <c r="BGA181" s="25"/>
      <c r="BGB181" s="25"/>
      <c r="BGC181" s="25"/>
      <c r="BGD181" s="25"/>
      <c r="BGE181" s="25"/>
      <c r="BGF181" s="25"/>
      <c r="BGG181" s="25"/>
      <c r="BGH181" s="25"/>
      <c r="BGI181" s="25"/>
      <c r="BGJ181" s="25"/>
      <c r="BGK181" s="25"/>
      <c r="BGL181" s="25"/>
      <c r="BGM181" s="25"/>
      <c r="BGN181" s="25"/>
      <c r="BGO181" s="25"/>
      <c r="BGP181" s="25"/>
      <c r="BGQ181" s="25"/>
      <c r="BGR181" s="25"/>
      <c r="BGS181" s="25"/>
      <c r="BGT181" s="25"/>
      <c r="BGU181" s="25"/>
      <c r="BGV181" s="25"/>
      <c r="BGW181" s="25"/>
      <c r="BGX181" s="25"/>
      <c r="BGY181" s="25"/>
      <c r="BGZ181" s="25"/>
      <c r="BHA181" s="25"/>
      <c r="BHB181" s="25"/>
      <c r="BHC181" s="25"/>
      <c r="BHD181" s="25"/>
      <c r="BHE181" s="25"/>
      <c r="BHF181" s="25"/>
      <c r="BHG181" s="25"/>
      <c r="BHH181" s="25"/>
      <c r="BHI181" s="25"/>
      <c r="BHJ181" s="25"/>
      <c r="BHK181" s="25"/>
      <c r="BHL181" s="25"/>
      <c r="BHM181" s="25"/>
      <c r="BHN181" s="25"/>
      <c r="BHO181" s="25"/>
      <c r="BHP181" s="25"/>
      <c r="BHQ181" s="25"/>
      <c r="BHR181" s="25"/>
      <c r="BHS181" s="25"/>
      <c r="BHT181" s="25"/>
      <c r="BHU181" s="25"/>
      <c r="BHV181" s="25"/>
      <c r="BHW181" s="25"/>
      <c r="BHX181" s="25"/>
      <c r="BHY181" s="25"/>
      <c r="BHZ181" s="25"/>
      <c r="BIA181" s="25"/>
      <c r="BIB181" s="25"/>
      <c r="BIC181" s="25"/>
      <c r="BID181" s="25"/>
      <c r="BIE181" s="25"/>
      <c r="BIF181" s="25"/>
      <c r="BIG181" s="25"/>
      <c r="BIH181" s="25"/>
      <c r="BII181" s="25"/>
      <c r="BIJ181" s="25"/>
      <c r="BIK181" s="25"/>
      <c r="BIL181" s="25"/>
      <c r="BIM181" s="25"/>
      <c r="BIN181" s="25"/>
      <c r="BIO181" s="25"/>
      <c r="BIP181" s="25"/>
      <c r="BIQ181" s="25"/>
      <c r="BIR181" s="25"/>
      <c r="BIS181" s="25"/>
      <c r="BIT181" s="25"/>
      <c r="BIU181" s="25"/>
      <c r="BIV181" s="25"/>
      <c r="BIW181" s="25"/>
      <c r="BIX181" s="25"/>
      <c r="BIY181" s="25"/>
      <c r="BIZ181" s="25"/>
      <c r="BJA181" s="25"/>
      <c r="BJB181" s="25"/>
      <c r="BJC181" s="25"/>
      <c r="BJD181" s="25"/>
      <c r="BJE181" s="25"/>
      <c r="BJF181" s="25"/>
      <c r="BJG181" s="25"/>
      <c r="BJH181" s="25"/>
      <c r="BJI181" s="25"/>
      <c r="BJJ181" s="25"/>
      <c r="BJK181" s="25"/>
      <c r="BJL181" s="25"/>
      <c r="BJM181" s="25"/>
      <c r="BJN181" s="25"/>
      <c r="BJO181" s="25"/>
      <c r="BJP181" s="25"/>
      <c r="BJQ181" s="25"/>
      <c r="BJR181" s="25"/>
      <c r="BJS181" s="25"/>
      <c r="BJT181" s="25"/>
      <c r="BJU181" s="25"/>
      <c r="BJV181" s="25"/>
      <c r="BJW181" s="25"/>
      <c r="BJX181" s="25"/>
      <c r="BJY181" s="25"/>
      <c r="BJZ181" s="25"/>
      <c r="BKA181" s="25"/>
      <c r="BKB181" s="25"/>
      <c r="BKC181" s="25"/>
      <c r="BKD181" s="25"/>
      <c r="BKE181" s="25"/>
      <c r="BKF181" s="25"/>
      <c r="BKG181" s="25"/>
      <c r="BKH181" s="25"/>
      <c r="BKI181" s="25"/>
      <c r="BKJ181" s="25"/>
      <c r="BKK181" s="25"/>
      <c r="BKL181" s="25"/>
      <c r="BKM181" s="25"/>
      <c r="BKN181" s="25"/>
      <c r="BKO181" s="25"/>
      <c r="BKP181" s="25"/>
      <c r="BKQ181" s="25"/>
      <c r="BKR181" s="25"/>
      <c r="BKS181" s="25"/>
      <c r="BKT181" s="25"/>
      <c r="BKU181" s="25"/>
      <c r="BKV181" s="25"/>
      <c r="BKW181" s="25"/>
      <c r="BKX181" s="25"/>
      <c r="BKY181" s="25"/>
      <c r="BKZ181" s="25"/>
      <c r="BLA181" s="25"/>
      <c r="BLB181" s="25"/>
      <c r="BLC181" s="25"/>
      <c r="BLD181" s="25"/>
      <c r="BLE181" s="25"/>
      <c r="BLF181" s="25"/>
      <c r="BLG181" s="25"/>
      <c r="BLH181" s="25"/>
      <c r="BLI181" s="25"/>
      <c r="BLJ181" s="25"/>
      <c r="BLK181" s="25"/>
      <c r="BLL181" s="25"/>
      <c r="BLM181" s="25"/>
      <c r="BLN181" s="25"/>
      <c r="BLO181" s="25"/>
      <c r="BLP181" s="25"/>
      <c r="BLQ181" s="25"/>
      <c r="BLR181" s="25"/>
      <c r="BLS181" s="25"/>
      <c r="BLT181" s="25"/>
      <c r="BLU181" s="25"/>
      <c r="BLV181" s="25"/>
      <c r="BLW181" s="25"/>
      <c r="BLX181" s="25"/>
      <c r="BLY181" s="25"/>
      <c r="BLZ181" s="25"/>
      <c r="BMA181" s="25"/>
      <c r="BMB181" s="25"/>
      <c r="BMC181" s="25"/>
      <c r="BMD181" s="25"/>
      <c r="BME181" s="25"/>
      <c r="BMF181" s="25"/>
      <c r="BMG181" s="25"/>
      <c r="BMH181" s="25"/>
      <c r="BMI181" s="25"/>
      <c r="BMJ181" s="25"/>
      <c r="BMK181" s="25"/>
      <c r="BML181" s="25"/>
      <c r="BMM181" s="25"/>
      <c r="BMN181" s="25"/>
      <c r="BMO181" s="25"/>
      <c r="BMP181" s="25"/>
      <c r="BMQ181" s="25"/>
      <c r="BMR181" s="25"/>
      <c r="BMS181" s="25"/>
      <c r="BMT181" s="25"/>
      <c r="BMU181" s="25"/>
      <c r="BMV181" s="25"/>
      <c r="BMW181" s="25"/>
      <c r="BMX181" s="25"/>
      <c r="BMY181" s="25"/>
      <c r="BMZ181" s="25"/>
      <c r="BNA181" s="25"/>
      <c r="BNB181" s="25"/>
      <c r="BNC181" s="25"/>
      <c r="BND181" s="25"/>
      <c r="BNE181" s="25"/>
      <c r="BNF181" s="25"/>
      <c r="BNG181" s="25"/>
      <c r="BNH181" s="25"/>
      <c r="BNI181" s="25"/>
      <c r="BNJ181" s="25"/>
      <c r="BNK181" s="25"/>
      <c r="BNL181" s="25"/>
      <c r="BNM181" s="25"/>
      <c r="BNN181" s="25"/>
      <c r="BNO181" s="25"/>
      <c r="BNP181" s="25"/>
      <c r="BNQ181" s="25"/>
      <c r="BNR181" s="25"/>
      <c r="BNS181" s="25"/>
      <c r="BNT181" s="25"/>
      <c r="BNU181" s="25"/>
      <c r="BNV181" s="25"/>
      <c r="BNW181" s="25"/>
      <c r="BNX181" s="25"/>
      <c r="BNY181" s="25"/>
      <c r="BNZ181" s="25"/>
      <c r="BOA181" s="25"/>
      <c r="BOB181" s="25"/>
      <c r="BOC181" s="25"/>
      <c r="BOD181" s="25"/>
      <c r="BOE181" s="25"/>
      <c r="BOF181" s="25"/>
      <c r="BOG181" s="25"/>
      <c r="BOH181" s="25"/>
      <c r="BOI181" s="25"/>
      <c r="BOJ181" s="25"/>
      <c r="BOK181" s="25"/>
      <c r="BOL181" s="25"/>
      <c r="BOM181" s="25"/>
      <c r="BON181" s="25"/>
      <c r="BOO181" s="25"/>
      <c r="BOP181" s="25"/>
      <c r="BOQ181" s="25"/>
      <c r="BOR181" s="25"/>
      <c r="BOS181" s="25"/>
      <c r="BOT181" s="25"/>
      <c r="BOU181" s="25"/>
      <c r="BOV181" s="25"/>
      <c r="BOW181" s="25"/>
      <c r="BOX181" s="25"/>
      <c r="BOY181" s="25"/>
      <c r="BOZ181" s="25"/>
      <c r="BPA181" s="25"/>
      <c r="BPB181" s="25"/>
      <c r="BPC181" s="25"/>
      <c r="BPD181" s="25"/>
      <c r="BPE181" s="25"/>
      <c r="BPF181" s="25"/>
      <c r="BPG181" s="25"/>
      <c r="BPH181" s="25"/>
      <c r="BPI181" s="25"/>
      <c r="BPJ181" s="25"/>
      <c r="BPK181" s="25"/>
      <c r="BPL181" s="25"/>
      <c r="BPM181" s="25"/>
      <c r="BPN181" s="25"/>
      <c r="BPO181" s="25"/>
      <c r="BPP181" s="25"/>
      <c r="BPQ181" s="25"/>
      <c r="BPR181" s="25"/>
      <c r="BPS181" s="25"/>
      <c r="BPT181" s="25"/>
      <c r="BPU181" s="25"/>
      <c r="BPV181" s="25"/>
      <c r="BPW181" s="25"/>
      <c r="BPX181" s="25"/>
      <c r="BPY181" s="25"/>
      <c r="BPZ181" s="25"/>
      <c r="BQA181" s="25"/>
      <c r="BQB181" s="25"/>
      <c r="BQC181" s="25"/>
      <c r="BQD181" s="25"/>
      <c r="BQE181" s="25"/>
      <c r="BQF181" s="25"/>
      <c r="BQG181" s="25"/>
      <c r="BQH181" s="25"/>
      <c r="BQI181" s="25"/>
      <c r="BQJ181" s="25"/>
      <c r="BQK181" s="25"/>
      <c r="BQL181" s="25"/>
      <c r="BQM181" s="25"/>
      <c r="BQN181" s="25"/>
      <c r="BQO181" s="25"/>
      <c r="BQP181" s="25"/>
      <c r="BQQ181" s="25"/>
      <c r="BQR181" s="25"/>
      <c r="BQS181" s="25"/>
      <c r="BQT181" s="25"/>
      <c r="BQU181" s="25"/>
      <c r="BQV181" s="25"/>
      <c r="BQW181" s="25"/>
      <c r="BQX181" s="25"/>
      <c r="BQY181" s="25"/>
      <c r="BQZ181" s="25"/>
      <c r="BRA181" s="25"/>
      <c r="BRB181" s="25"/>
      <c r="BRC181" s="25"/>
      <c r="BRD181" s="25"/>
      <c r="BRE181" s="25"/>
      <c r="BRF181" s="25"/>
      <c r="BRG181" s="25"/>
      <c r="BRH181" s="25"/>
      <c r="BRI181" s="25"/>
      <c r="BRJ181" s="25"/>
      <c r="BRK181" s="25"/>
      <c r="BRL181" s="25"/>
      <c r="BRM181" s="25"/>
      <c r="BRN181" s="25"/>
      <c r="BRO181" s="25"/>
      <c r="BRP181" s="25"/>
      <c r="BRQ181" s="25"/>
      <c r="BRR181" s="25"/>
      <c r="BRS181" s="25"/>
      <c r="BRT181" s="25"/>
      <c r="BRU181" s="25"/>
      <c r="BRV181" s="25"/>
      <c r="BRW181" s="25"/>
      <c r="BRX181" s="25"/>
      <c r="BRY181" s="25"/>
      <c r="BRZ181" s="25"/>
      <c r="BSA181" s="25"/>
      <c r="BSB181" s="25"/>
      <c r="BSC181" s="25"/>
      <c r="BSD181" s="25"/>
      <c r="BSE181" s="25"/>
      <c r="BSF181" s="25"/>
      <c r="BSG181" s="25"/>
      <c r="BSH181" s="25"/>
      <c r="BSI181" s="25"/>
      <c r="BSJ181" s="25"/>
      <c r="BSK181" s="25"/>
      <c r="BSL181" s="25"/>
      <c r="BSM181" s="25"/>
      <c r="BSN181" s="25"/>
      <c r="BSO181" s="25"/>
      <c r="BSP181" s="25"/>
      <c r="BSQ181" s="25"/>
      <c r="BSR181" s="25"/>
      <c r="BSS181" s="25"/>
      <c r="BST181" s="25"/>
      <c r="BSU181" s="25"/>
      <c r="BSV181" s="25"/>
      <c r="BSW181" s="25"/>
      <c r="BSX181" s="25"/>
      <c r="BSY181" s="25"/>
      <c r="BSZ181" s="25"/>
      <c r="BTA181" s="25"/>
      <c r="BTB181" s="25"/>
      <c r="BTC181" s="25"/>
      <c r="BTD181" s="25"/>
      <c r="BTE181" s="25"/>
      <c r="BTF181" s="25"/>
      <c r="BTG181" s="25"/>
      <c r="BTH181" s="25"/>
      <c r="BTI181" s="25"/>
      <c r="BTJ181" s="25"/>
      <c r="BTK181" s="25"/>
      <c r="BTL181" s="25"/>
      <c r="BTM181" s="25"/>
      <c r="BTN181" s="25"/>
      <c r="BTO181" s="25"/>
      <c r="BTP181" s="25"/>
      <c r="BTQ181" s="25"/>
      <c r="BTR181" s="25"/>
      <c r="BTS181" s="25"/>
      <c r="BTT181" s="25"/>
      <c r="BTU181" s="25"/>
      <c r="BTV181" s="25"/>
      <c r="BTW181" s="25"/>
      <c r="BTX181" s="25"/>
      <c r="BTY181" s="25"/>
      <c r="BTZ181" s="25"/>
      <c r="BUA181" s="25"/>
      <c r="BUB181" s="25"/>
      <c r="BUC181" s="25"/>
      <c r="BUD181" s="25"/>
      <c r="BUE181" s="25"/>
      <c r="BUF181" s="25"/>
      <c r="BUG181" s="25"/>
      <c r="BUH181" s="25"/>
      <c r="BUI181" s="25"/>
      <c r="BUJ181" s="25"/>
      <c r="BUK181" s="25"/>
      <c r="BUL181" s="25"/>
      <c r="BUM181" s="25"/>
      <c r="BUN181" s="25"/>
      <c r="BUO181" s="25"/>
      <c r="BUP181" s="25"/>
      <c r="BUQ181" s="25"/>
      <c r="BUR181" s="25"/>
      <c r="BUS181" s="25"/>
      <c r="BUT181" s="25"/>
      <c r="BUU181" s="25"/>
      <c r="BUV181" s="25"/>
      <c r="BUW181" s="25"/>
      <c r="BUX181" s="25"/>
      <c r="BUY181" s="25"/>
      <c r="BUZ181" s="25"/>
      <c r="BVA181" s="25"/>
      <c r="BVB181" s="25"/>
      <c r="BVC181" s="25"/>
      <c r="BVD181" s="25"/>
      <c r="BVE181" s="25"/>
      <c r="BVF181" s="25"/>
      <c r="BVG181" s="25"/>
      <c r="BVH181" s="25"/>
      <c r="BVI181" s="25"/>
      <c r="BVJ181" s="25"/>
      <c r="BVK181" s="25"/>
      <c r="BVL181" s="25"/>
      <c r="BVM181" s="25"/>
      <c r="BVN181" s="25"/>
      <c r="BVO181" s="25"/>
      <c r="BVP181" s="25"/>
      <c r="BVQ181" s="25"/>
      <c r="BVR181" s="25"/>
      <c r="BVS181" s="25"/>
      <c r="BVT181" s="25"/>
      <c r="BVU181" s="25"/>
      <c r="BVV181" s="25"/>
      <c r="BVW181" s="25"/>
      <c r="BVX181" s="25"/>
      <c r="BVY181" s="25"/>
      <c r="BVZ181" s="25"/>
      <c r="BWA181" s="25"/>
      <c r="BWB181" s="25"/>
      <c r="BWC181" s="25"/>
      <c r="BWD181" s="25"/>
      <c r="BWE181" s="25"/>
      <c r="BWF181" s="25"/>
      <c r="BWG181" s="25"/>
      <c r="BWH181" s="25"/>
      <c r="BWI181" s="25"/>
      <c r="BWJ181" s="25"/>
      <c r="BWK181" s="25"/>
      <c r="BWL181" s="25"/>
      <c r="BWM181" s="25"/>
      <c r="BWN181" s="25"/>
      <c r="BWO181" s="25"/>
      <c r="BWP181" s="25"/>
      <c r="BWQ181" s="25"/>
      <c r="BWR181" s="25"/>
      <c r="BWS181" s="25"/>
      <c r="BWT181" s="25"/>
      <c r="BWU181" s="25"/>
      <c r="BWV181" s="25"/>
      <c r="BWW181" s="25"/>
      <c r="BWX181" s="25"/>
      <c r="BWY181" s="25"/>
      <c r="BWZ181" s="25"/>
      <c r="BXA181" s="25"/>
      <c r="BXB181" s="25"/>
      <c r="BXC181" s="25"/>
      <c r="BXD181" s="25"/>
      <c r="BXE181" s="25"/>
      <c r="BXF181" s="25"/>
      <c r="BXG181" s="25"/>
      <c r="BXH181" s="25"/>
      <c r="BXI181" s="25"/>
      <c r="BXJ181" s="25"/>
      <c r="BXK181" s="25"/>
      <c r="BXL181" s="25"/>
      <c r="BXM181" s="25"/>
      <c r="BXN181" s="25"/>
      <c r="BXO181" s="25"/>
      <c r="BXP181" s="25"/>
      <c r="BXQ181" s="25"/>
      <c r="BXR181" s="25"/>
      <c r="BXS181" s="25"/>
      <c r="BXT181" s="25"/>
      <c r="BXU181" s="25"/>
      <c r="BXV181" s="25"/>
      <c r="BXW181" s="25"/>
      <c r="BXX181" s="25"/>
      <c r="BXY181" s="25"/>
      <c r="BXZ181" s="25"/>
      <c r="BYA181" s="25"/>
      <c r="BYB181" s="25"/>
      <c r="BYC181" s="25"/>
      <c r="BYD181" s="25"/>
      <c r="BYE181" s="25"/>
      <c r="BYF181" s="25"/>
      <c r="BYG181" s="25"/>
      <c r="BYH181" s="25"/>
      <c r="BYI181" s="25"/>
      <c r="BYJ181" s="25"/>
      <c r="BYK181" s="25"/>
      <c r="BYL181" s="25"/>
      <c r="BYM181" s="25"/>
      <c r="BYN181" s="25"/>
      <c r="BYO181" s="25"/>
      <c r="BYP181" s="25"/>
      <c r="BYQ181" s="25"/>
      <c r="BYR181" s="25"/>
      <c r="BYS181" s="25"/>
      <c r="BYT181" s="25"/>
      <c r="BYU181" s="25"/>
      <c r="BYV181" s="25"/>
      <c r="BYW181" s="25"/>
      <c r="BYX181" s="25"/>
      <c r="BYY181" s="25"/>
      <c r="BYZ181" s="25"/>
      <c r="BZA181" s="25"/>
      <c r="BZB181" s="25"/>
      <c r="BZC181" s="25"/>
      <c r="BZD181" s="25"/>
      <c r="BZE181" s="25"/>
      <c r="BZF181" s="25"/>
      <c r="BZG181" s="25"/>
      <c r="BZH181" s="25"/>
      <c r="BZI181" s="25"/>
      <c r="BZJ181" s="25"/>
      <c r="BZK181" s="25"/>
      <c r="BZL181" s="25"/>
      <c r="BZM181" s="25"/>
      <c r="BZN181" s="25"/>
      <c r="BZO181" s="25"/>
      <c r="BZP181" s="25"/>
      <c r="BZQ181" s="25"/>
      <c r="BZR181" s="25"/>
      <c r="BZS181" s="25"/>
      <c r="BZT181" s="25"/>
      <c r="BZU181" s="25"/>
      <c r="BZV181" s="25"/>
      <c r="BZW181" s="25"/>
      <c r="BZX181" s="25"/>
      <c r="BZY181" s="25"/>
      <c r="BZZ181" s="25"/>
      <c r="CAA181" s="25"/>
      <c r="CAB181" s="25"/>
      <c r="CAC181" s="25"/>
      <c r="CAD181" s="25"/>
      <c r="CAE181" s="25"/>
      <c r="CAF181" s="25"/>
      <c r="CAG181" s="25"/>
      <c r="CAH181" s="25"/>
      <c r="CAI181" s="25"/>
      <c r="CAJ181" s="25"/>
      <c r="CAK181" s="25"/>
      <c r="CAL181" s="25"/>
      <c r="CAM181" s="25"/>
      <c r="CAN181" s="25"/>
      <c r="CAO181" s="25"/>
      <c r="CAP181" s="25"/>
      <c r="CAQ181" s="25"/>
      <c r="CAR181" s="25"/>
      <c r="CAS181" s="25"/>
      <c r="CAT181" s="25"/>
      <c r="CAU181" s="25"/>
      <c r="CAV181" s="25"/>
      <c r="CAW181" s="25"/>
      <c r="CAX181" s="25"/>
      <c r="CAY181" s="25"/>
      <c r="CAZ181" s="25"/>
      <c r="CBA181" s="25"/>
      <c r="CBB181" s="25"/>
      <c r="CBC181" s="25"/>
      <c r="CBD181" s="25"/>
      <c r="CBE181" s="25"/>
      <c r="CBF181" s="25"/>
      <c r="CBG181" s="25"/>
      <c r="CBH181" s="25"/>
      <c r="CBI181" s="25"/>
      <c r="CBJ181" s="25"/>
      <c r="CBK181" s="25"/>
      <c r="CBL181" s="25"/>
      <c r="CBM181" s="25"/>
      <c r="CBN181" s="25"/>
      <c r="CBO181" s="25"/>
      <c r="CBP181" s="25"/>
      <c r="CBQ181" s="25"/>
      <c r="CBR181" s="25"/>
      <c r="CBS181" s="25"/>
      <c r="CBT181" s="25"/>
      <c r="CBU181" s="25"/>
      <c r="CBV181" s="25"/>
      <c r="CBW181" s="25"/>
      <c r="CBX181" s="25"/>
      <c r="CBY181" s="25"/>
      <c r="CBZ181" s="25"/>
      <c r="CCA181" s="25"/>
      <c r="CCB181" s="25"/>
      <c r="CCC181" s="25"/>
      <c r="CCD181" s="25"/>
      <c r="CCE181" s="25"/>
      <c r="CCF181" s="25"/>
      <c r="CCG181" s="25"/>
      <c r="CCH181" s="25"/>
      <c r="CCI181" s="25"/>
      <c r="CCJ181" s="25"/>
      <c r="CCK181" s="25"/>
      <c r="CCL181" s="25"/>
      <c r="CCM181" s="25"/>
      <c r="CCN181" s="25"/>
      <c r="CCO181" s="25"/>
      <c r="CCP181" s="25"/>
      <c r="CCQ181" s="25"/>
      <c r="CCR181" s="25"/>
      <c r="CCS181" s="25"/>
      <c r="CCT181" s="25"/>
      <c r="CCU181" s="25"/>
      <c r="CCV181" s="25"/>
      <c r="CCW181" s="25"/>
      <c r="CCX181" s="25"/>
      <c r="CCY181" s="25"/>
      <c r="CCZ181" s="25"/>
      <c r="CDA181" s="25"/>
      <c r="CDB181" s="25"/>
      <c r="CDC181" s="25"/>
      <c r="CDD181" s="25"/>
      <c r="CDE181" s="25"/>
      <c r="CDF181" s="25"/>
      <c r="CDG181" s="25"/>
      <c r="CDH181" s="25"/>
      <c r="CDI181" s="25"/>
      <c r="CDJ181" s="25"/>
      <c r="CDK181" s="25"/>
      <c r="CDL181" s="25"/>
      <c r="CDM181" s="25"/>
      <c r="CDN181" s="25"/>
      <c r="CDO181" s="25"/>
      <c r="CDP181" s="25"/>
      <c r="CDQ181" s="25"/>
      <c r="CDR181" s="25"/>
      <c r="CDS181" s="25"/>
      <c r="CDT181" s="25"/>
      <c r="CDU181" s="25"/>
      <c r="CDV181" s="25"/>
      <c r="CDW181" s="25"/>
      <c r="CDX181" s="25"/>
      <c r="CDY181" s="25"/>
      <c r="CDZ181" s="25"/>
      <c r="CEA181" s="25"/>
      <c r="CEB181" s="25"/>
      <c r="CEC181" s="25"/>
      <c r="CED181" s="25"/>
      <c r="CEE181" s="25"/>
      <c r="CEF181" s="25"/>
      <c r="CEG181" s="25"/>
      <c r="CEH181" s="25"/>
      <c r="CEI181" s="25"/>
      <c r="CEJ181" s="25"/>
      <c r="CEK181" s="25"/>
      <c r="CEL181" s="25"/>
      <c r="CEM181" s="25"/>
      <c r="CEN181" s="25"/>
      <c r="CEO181" s="25"/>
      <c r="CEP181" s="25"/>
      <c r="CEQ181" s="25"/>
      <c r="CER181" s="25"/>
      <c r="CES181" s="25"/>
      <c r="CET181" s="25"/>
      <c r="CEU181" s="25"/>
      <c r="CEV181" s="25"/>
      <c r="CEW181" s="25"/>
      <c r="CEX181" s="25"/>
      <c r="CEY181" s="25"/>
      <c r="CEZ181" s="25"/>
      <c r="CFA181" s="25"/>
      <c r="CFB181" s="25"/>
      <c r="CFC181" s="25"/>
      <c r="CFD181" s="25"/>
      <c r="CFE181" s="25"/>
      <c r="CFF181" s="25"/>
      <c r="CFG181" s="25"/>
      <c r="CFH181" s="25"/>
      <c r="CFI181" s="25"/>
      <c r="CFJ181" s="25"/>
      <c r="CFK181" s="25"/>
      <c r="CFL181" s="25"/>
      <c r="CFM181" s="25"/>
      <c r="CFN181" s="25"/>
      <c r="CFO181" s="25"/>
      <c r="CFP181" s="25"/>
      <c r="CFQ181" s="25"/>
      <c r="CFR181" s="25"/>
      <c r="CFS181" s="25"/>
      <c r="CFT181" s="25"/>
      <c r="CFU181" s="25"/>
      <c r="CFV181" s="25"/>
      <c r="CFW181" s="25"/>
      <c r="CFX181" s="25"/>
      <c r="CFY181" s="25"/>
      <c r="CFZ181" s="25"/>
      <c r="CGA181" s="25"/>
      <c r="CGB181" s="25"/>
      <c r="CGC181" s="25"/>
      <c r="CGD181" s="25"/>
      <c r="CGE181" s="25"/>
      <c r="CGF181" s="25"/>
      <c r="CGG181" s="25"/>
      <c r="CGH181" s="25"/>
      <c r="CGI181" s="25"/>
      <c r="CGJ181" s="25"/>
      <c r="CGK181" s="25"/>
      <c r="CGL181" s="25"/>
      <c r="CGM181" s="25"/>
      <c r="CGN181" s="25"/>
      <c r="CGO181" s="25"/>
      <c r="CGP181" s="25"/>
      <c r="CGQ181" s="25"/>
      <c r="CGR181" s="25"/>
      <c r="CGS181" s="25"/>
      <c r="CGT181" s="25"/>
      <c r="CGU181" s="25"/>
      <c r="CGV181" s="25"/>
      <c r="CGW181" s="25"/>
      <c r="CGX181" s="25"/>
      <c r="CGY181" s="25"/>
      <c r="CGZ181" s="25"/>
      <c r="CHA181" s="25"/>
      <c r="CHB181" s="25"/>
      <c r="CHC181" s="25"/>
      <c r="CHD181" s="25"/>
      <c r="CHE181" s="25"/>
      <c r="CHF181" s="25"/>
      <c r="CHG181" s="25"/>
      <c r="CHH181" s="25"/>
      <c r="CHI181" s="25"/>
      <c r="CHJ181" s="25"/>
      <c r="CHK181" s="25"/>
      <c r="CHL181" s="25"/>
      <c r="CHM181" s="25"/>
      <c r="CHN181" s="25"/>
      <c r="CHO181" s="25"/>
      <c r="CHP181" s="25"/>
      <c r="CHQ181" s="25"/>
      <c r="CHR181" s="25"/>
      <c r="CHS181" s="25"/>
      <c r="CHT181" s="25"/>
      <c r="CHU181" s="25"/>
      <c r="CHV181" s="25"/>
      <c r="CHW181" s="25"/>
      <c r="CHX181" s="25"/>
      <c r="CHY181" s="25"/>
      <c r="CHZ181" s="25"/>
      <c r="CIA181" s="25"/>
      <c r="CIB181" s="25"/>
      <c r="CIC181" s="25"/>
      <c r="CID181" s="25"/>
      <c r="CIE181" s="25"/>
      <c r="CIF181" s="25"/>
      <c r="CIG181" s="25"/>
      <c r="CIH181" s="25"/>
      <c r="CII181" s="25"/>
      <c r="CIJ181" s="25"/>
      <c r="CIK181" s="25"/>
      <c r="CIL181" s="25"/>
      <c r="CIM181" s="25"/>
      <c r="CIN181" s="25"/>
      <c r="CIO181" s="25"/>
      <c r="CIP181" s="25"/>
      <c r="CIQ181" s="25"/>
      <c r="CIR181" s="25"/>
      <c r="CIS181" s="25"/>
      <c r="CIT181" s="25"/>
      <c r="CIU181" s="25"/>
      <c r="CIV181" s="25"/>
      <c r="CIW181" s="25"/>
      <c r="CIX181" s="25"/>
      <c r="CIY181" s="25"/>
      <c r="CIZ181" s="25"/>
      <c r="CJA181" s="25"/>
      <c r="CJB181" s="25"/>
      <c r="CJC181" s="25"/>
      <c r="CJD181" s="25"/>
      <c r="CJE181" s="25"/>
      <c r="CJF181" s="25"/>
      <c r="CJG181" s="25"/>
      <c r="CJH181" s="25"/>
      <c r="CJI181" s="25"/>
      <c r="CJJ181" s="25"/>
      <c r="CJK181" s="25"/>
      <c r="CJL181" s="25"/>
      <c r="CJM181" s="25"/>
      <c r="CJN181" s="25"/>
      <c r="CJO181" s="25"/>
      <c r="CJP181" s="25"/>
      <c r="CJQ181" s="25"/>
      <c r="CJR181" s="25"/>
      <c r="CJS181" s="25"/>
      <c r="CJT181" s="25"/>
      <c r="CJU181" s="25"/>
      <c r="CJV181" s="25"/>
      <c r="CJW181" s="25"/>
      <c r="CJX181" s="25"/>
      <c r="CJY181" s="25"/>
      <c r="CJZ181" s="25"/>
      <c r="CKA181" s="25"/>
      <c r="CKB181" s="25"/>
      <c r="CKC181" s="25"/>
      <c r="CKD181" s="25"/>
      <c r="CKE181" s="25"/>
      <c r="CKF181" s="25"/>
      <c r="CKG181" s="25"/>
      <c r="CKH181" s="25"/>
      <c r="CKI181" s="25"/>
      <c r="CKJ181" s="25"/>
      <c r="CKK181" s="25"/>
      <c r="CKL181" s="25"/>
      <c r="CKM181" s="25"/>
      <c r="CKN181" s="25"/>
      <c r="CKO181" s="25"/>
      <c r="CKP181" s="25"/>
      <c r="CKQ181" s="25"/>
      <c r="CKR181" s="25"/>
      <c r="CKS181" s="25"/>
      <c r="CKT181" s="25"/>
      <c r="CKU181" s="25"/>
      <c r="CKV181" s="25"/>
      <c r="CKW181" s="25"/>
      <c r="CKX181" s="25"/>
      <c r="CKY181" s="25"/>
      <c r="CKZ181" s="25"/>
      <c r="CLA181" s="25"/>
      <c r="CLB181" s="25"/>
      <c r="CLC181" s="25"/>
      <c r="CLD181" s="25"/>
      <c r="CLE181" s="25"/>
      <c r="CLF181" s="25"/>
      <c r="CLG181" s="25"/>
      <c r="CLH181" s="25"/>
      <c r="CLI181" s="25"/>
      <c r="CLJ181" s="25"/>
      <c r="CLK181" s="25"/>
      <c r="CLL181" s="25"/>
      <c r="CLM181" s="25"/>
      <c r="CLN181" s="25"/>
      <c r="CLO181" s="25"/>
      <c r="CLP181" s="25"/>
      <c r="CLQ181" s="25"/>
      <c r="CLR181" s="25"/>
      <c r="CLS181" s="25"/>
      <c r="CLT181" s="25"/>
      <c r="CLU181" s="25"/>
      <c r="CLV181" s="25"/>
      <c r="CLW181" s="25"/>
      <c r="CLX181" s="25"/>
      <c r="CLY181" s="25"/>
      <c r="CLZ181" s="25"/>
      <c r="CMA181" s="25"/>
      <c r="CMB181" s="25"/>
      <c r="CMC181" s="25"/>
      <c r="CMD181" s="25"/>
      <c r="CME181" s="25"/>
      <c r="CMF181" s="25"/>
      <c r="CMG181" s="25"/>
      <c r="CMH181" s="25"/>
      <c r="CMI181" s="25"/>
      <c r="CMJ181" s="25"/>
      <c r="CMK181" s="25"/>
      <c r="CML181" s="25"/>
      <c r="CMM181" s="25"/>
      <c r="CMN181" s="25"/>
      <c r="CMO181" s="25"/>
      <c r="CMP181" s="25"/>
      <c r="CMQ181" s="25"/>
      <c r="CMR181" s="25"/>
      <c r="CMS181" s="25"/>
      <c r="CMT181" s="25"/>
      <c r="CMU181" s="25"/>
      <c r="CMV181" s="25"/>
      <c r="CMW181" s="25"/>
      <c r="CMX181" s="25"/>
      <c r="CMY181" s="25"/>
      <c r="CMZ181" s="25"/>
      <c r="CNA181" s="25"/>
      <c r="CNB181" s="25"/>
      <c r="CNC181" s="25"/>
      <c r="CND181" s="25"/>
      <c r="CNE181" s="25"/>
      <c r="CNF181" s="25"/>
      <c r="CNG181" s="25"/>
      <c r="CNH181" s="25"/>
      <c r="CNI181" s="25"/>
      <c r="CNJ181" s="25"/>
      <c r="CNK181" s="25"/>
      <c r="CNL181" s="25"/>
      <c r="CNM181" s="25"/>
      <c r="CNN181" s="25"/>
      <c r="CNO181" s="25"/>
      <c r="CNP181" s="25"/>
      <c r="CNQ181" s="25"/>
      <c r="CNR181" s="25"/>
      <c r="CNS181" s="25"/>
      <c r="CNT181" s="25"/>
      <c r="CNU181" s="25"/>
      <c r="CNV181" s="25"/>
      <c r="CNW181" s="25"/>
      <c r="CNX181" s="25"/>
      <c r="CNY181" s="25"/>
      <c r="CNZ181" s="25"/>
      <c r="COA181" s="25"/>
      <c r="COB181" s="25"/>
      <c r="COC181" s="25"/>
      <c r="COD181" s="25"/>
      <c r="COE181" s="25"/>
      <c r="COF181" s="25"/>
      <c r="COG181" s="25"/>
      <c r="COH181" s="25"/>
      <c r="COI181" s="25"/>
      <c r="COJ181" s="25"/>
      <c r="COK181" s="25"/>
      <c r="COL181" s="25"/>
      <c r="COM181" s="25"/>
      <c r="CON181" s="25"/>
      <c r="COO181" s="25"/>
      <c r="COP181" s="25"/>
      <c r="COQ181" s="25"/>
      <c r="COR181" s="25"/>
      <c r="COS181" s="25"/>
      <c r="COT181" s="25"/>
      <c r="COU181" s="25"/>
      <c r="COV181" s="25"/>
      <c r="COW181" s="25"/>
      <c r="COX181" s="25"/>
      <c r="COY181" s="25"/>
      <c r="COZ181" s="25"/>
      <c r="CPA181" s="25"/>
      <c r="CPB181" s="25"/>
      <c r="CPC181" s="25"/>
      <c r="CPD181" s="25"/>
      <c r="CPE181" s="25"/>
      <c r="CPF181" s="25"/>
      <c r="CPG181" s="25"/>
      <c r="CPH181" s="25"/>
      <c r="CPI181" s="25"/>
      <c r="CPJ181" s="25"/>
      <c r="CPK181" s="25"/>
      <c r="CPL181" s="25"/>
      <c r="CPM181" s="25"/>
      <c r="CPN181" s="25"/>
      <c r="CPO181" s="25"/>
      <c r="CPP181" s="25"/>
      <c r="CPQ181" s="25"/>
      <c r="CPR181" s="25"/>
      <c r="CPS181" s="25"/>
      <c r="CPT181" s="25"/>
      <c r="CPU181" s="25"/>
      <c r="CPV181" s="25"/>
      <c r="CPW181" s="25"/>
      <c r="CPX181" s="25"/>
      <c r="CPY181" s="25"/>
      <c r="CPZ181" s="25"/>
      <c r="CQA181" s="25"/>
      <c r="CQB181" s="25"/>
      <c r="CQC181" s="25"/>
      <c r="CQD181" s="25"/>
      <c r="CQE181" s="25"/>
      <c r="CQF181" s="25"/>
      <c r="CQG181" s="25"/>
      <c r="CQH181" s="25"/>
      <c r="CQI181" s="25"/>
      <c r="CQJ181" s="25"/>
      <c r="CQK181" s="25"/>
      <c r="CQL181" s="25"/>
      <c r="CQM181" s="25"/>
      <c r="CQN181" s="25"/>
      <c r="CQO181" s="25"/>
      <c r="CQP181" s="25"/>
      <c r="CQQ181" s="25"/>
      <c r="CQR181" s="25"/>
      <c r="CQS181" s="25"/>
      <c r="CQT181" s="25"/>
      <c r="CQU181" s="25"/>
      <c r="CQV181" s="25"/>
      <c r="CQW181" s="25"/>
      <c r="CQX181" s="25"/>
      <c r="CQY181" s="25"/>
      <c r="CQZ181" s="25"/>
      <c r="CRA181" s="25"/>
      <c r="CRB181" s="25"/>
      <c r="CRC181" s="25"/>
      <c r="CRD181" s="25"/>
      <c r="CRE181" s="25"/>
      <c r="CRF181" s="25"/>
      <c r="CRG181" s="25"/>
      <c r="CRH181" s="25"/>
      <c r="CRI181" s="25"/>
      <c r="CRJ181" s="25"/>
      <c r="CRK181" s="25"/>
      <c r="CRL181" s="25"/>
      <c r="CRM181" s="25"/>
      <c r="CRN181" s="25"/>
      <c r="CRO181" s="25"/>
      <c r="CRP181" s="25"/>
      <c r="CRQ181" s="25"/>
      <c r="CRR181" s="25"/>
      <c r="CRS181" s="25"/>
      <c r="CRT181" s="25"/>
      <c r="CRU181" s="25"/>
      <c r="CRV181" s="25"/>
      <c r="CRW181" s="25"/>
      <c r="CRX181" s="25"/>
      <c r="CRY181" s="25"/>
      <c r="CRZ181" s="25"/>
      <c r="CSA181" s="25"/>
      <c r="CSB181" s="25"/>
      <c r="CSC181" s="25"/>
      <c r="CSD181" s="25"/>
      <c r="CSE181" s="25"/>
      <c r="CSF181" s="25"/>
      <c r="CSG181" s="25"/>
      <c r="CSH181" s="25"/>
      <c r="CSI181" s="25"/>
      <c r="CSJ181" s="25"/>
      <c r="CSK181" s="25"/>
      <c r="CSL181" s="25"/>
      <c r="CSM181" s="25"/>
      <c r="CSN181" s="25"/>
      <c r="CSO181" s="25"/>
      <c r="CSP181" s="25"/>
      <c r="CSQ181" s="25"/>
      <c r="CSR181" s="25"/>
      <c r="CSS181" s="25"/>
      <c r="CST181" s="25"/>
      <c r="CSU181" s="25"/>
      <c r="CSV181" s="25"/>
      <c r="CSW181" s="25"/>
      <c r="CSX181" s="25"/>
      <c r="CSY181" s="25"/>
      <c r="CSZ181" s="25"/>
      <c r="CTA181" s="25"/>
      <c r="CTB181" s="25"/>
      <c r="CTC181" s="25"/>
      <c r="CTD181" s="25"/>
      <c r="CTE181" s="25"/>
      <c r="CTF181" s="25"/>
      <c r="CTG181" s="25"/>
      <c r="CTH181" s="25"/>
      <c r="CTI181" s="25"/>
      <c r="CTJ181" s="25"/>
      <c r="CTK181" s="25"/>
      <c r="CTL181" s="25"/>
      <c r="CTM181" s="25"/>
      <c r="CTN181" s="25"/>
      <c r="CTO181" s="25"/>
      <c r="CTP181" s="25"/>
      <c r="CTQ181" s="25"/>
      <c r="CTR181" s="25"/>
      <c r="CTS181" s="25"/>
      <c r="CTT181" s="25"/>
      <c r="CTU181" s="25"/>
      <c r="CTV181" s="25"/>
      <c r="CTW181" s="25"/>
      <c r="CTX181" s="25"/>
      <c r="CTY181" s="25"/>
      <c r="CTZ181" s="25"/>
      <c r="CUA181" s="25"/>
      <c r="CUB181" s="25"/>
      <c r="CUC181" s="25"/>
      <c r="CUD181" s="25"/>
      <c r="CUE181" s="25"/>
      <c r="CUF181" s="25"/>
      <c r="CUG181" s="25"/>
      <c r="CUH181" s="25"/>
      <c r="CUI181" s="25"/>
      <c r="CUJ181" s="25"/>
      <c r="CUK181" s="25"/>
      <c r="CUL181" s="25"/>
      <c r="CUM181" s="25"/>
      <c r="CUN181" s="25"/>
      <c r="CUO181" s="25"/>
      <c r="CUP181" s="25"/>
      <c r="CUQ181" s="25"/>
      <c r="CUR181" s="25"/>
      <c r="CUS181" s="25"/>
      <c r="CUT181" s="25"/>
      <c r="CUU181" s="25"/>
      <c r="CUV181" s="25"/>
      <c r="CUW181" s="25"/>
      <c r="CUX181" s="25"/>
      <c r="CUY181" s="25"/>
      <c r="CUZ181" s="25"/>
      <c r="CVA181" s="25"/>
      <c r="CVB181" s="25"/>
      <c r="CVC181" s="25"/>
      <c r="CVD181" s="25"/>
      <c r="CVE181" s="25"/>
      <c r="CVF181" s="25"/>
      <c r="CVG181" s="25"/>
      <c r="CVH181" s="25"/>
      <c r="CVI181" s="25"/>
      <c r="CVJ181" s="25"/>
      <c r="CVK181" s="25"/>
      <c r="CVL181" s="25"/>
      <c r="CVM181" s="25"/>
      <c r="CVN181" s="25"/>
      <c r="CVO181" s="25"/>
      <c r="CVP181" s="25"/>
      <c r="CVQ181" s="25"/>
      <c r="CVR181" s="25"/>
      <c r="CVS181" s="25"/>
      <c r="CVT181" s="25"/>
      <c r="CVU181" s="25"/>
      <c r="CVV181" s="25"/>
      <c r="CVW181" s="25"/>
      <c r="CVX181" s="25"/>
      <c r="CVY181" s="25"/>
      <c r="CVZ181" s="25"/>
      <c r="CWA181" s="25"/>
      <c r="CWB181" s="25"/>
      <c r="CWC181" s="25"/>
      <c r="CWD181" s="25"/>
      <c r="CWE181" s="25"/>
      <c r="CWF181" s="25"/>
      <c r="CWG181" s="25"/>
      <c r="CWH181" s="25"/>
      <c r="CWI181" s="25"/>
      <c r="CWJ181" s="25"/>
      <c r="CWK181" s="25"/>
      <c r="CWL181" s="25"/>
      <c r="CWM181" s="25"/>
      <c r="CWN181" s="25"/>
      <c r="CWO181" s="25"/>
      <c r="CWP181" s="25"/>
      <c r="CWQ181" s="25"/>
      <c r="CWR181" s="25"/>
      <c r="CWS181" s="25"/>
      <c r="CWT181" s="25"/>
      <c r="CWU181" s="25"/>
      <c r="CWV181" s="25"/>
      <c r="CWW181" s="25"/>
      <c r="CWX181" s="25"/>
      <c r="CWY181" s="25"/>
      <c r="CWZ181" s="25"/>
      <c r="CXA181" s="25"/>
      <c r="CXB181" s="25"/>
      <c r="CXC181" s="25"/>
      <c r="CXD181" s="25"/>
      <c r="CXE181" s="25"/>
      <c r="CXF181" s="25"/>
      <c r="CXG181" s="25"/>
      <c r="CXH181" s="25"/>
      <c r="CXI181" s="25"/>
      <c r="CXJ181" s="25"/>
      <c r="CXK181" s="25"/>
      <c r="CXL181" s="25"/>
      <c r="CXM181" s="25"/>
      <c r="CXN181" s="25"/>
      <c r="CXO181" s="25"/>
      <c r="CXP181" s="25"/>
      <c r="CXQ181" s="25"/>
      <c r="CXR181" s="25"/>
      <c r="CXS181" s="25"/>
      <c r="CXT181" s="25"/>
      <c r="CXU181" s="25"/>
      <c r="CXV181" s="25"/>
      <c r="CXW181" s="25"/>
      <c r="CXX181" s="25"/>
      <c r="CXY181" s="25"/>
      <c r="CXZ181" s="25"/>
      <c r="CYA181" s="25"/>
      <c r="CYB181" s="25"/>
      <c r="CYC181" s="25"/>
      <c r="CYD181" s="25"/>
      <c r="CYE181" s="25"/>
      <c r="CYF181" s="25"/>
      <c r="CYG181" s="25"/>
      <c r="CYH181" s="25"/>
      <c r="CYI181" s="25"/>
      <c r="CYJ181" s="25"/>
      <c r="CYK181" s="25"/>
      <c r="CYL181" s="25"/>
      <c r="CYM181" s="25"/>
      <c r="CYN181" s="25"/>
      <c r="CYO181" s="25"/>
      <c r="CYP181" s="25"/>
      <c r="CYQ181" s="25"/>
      <c r="CYR181" s="25"/>
      <c r="CYS181" s="25"/>
      <c r="CYT181" s="25"/>
      <c r="CYU181" s="25"/>
      <c r="CYV181" s="25"/>
      <c r="CYW181" s="25"/>
      <c r="CYX181" s="25"/>
      <c r="CYY181" s="25"/>
      <c r="CYZ181" s="25"/>
      <c r="CZA181" s="25"/>
      <c r="CZB181" s="25"/>
      <c r="CZC181" s="25"/>
      <c r="CZD181" s="25"/>
      <c r="CZE181" s="25"/>
      <c r="CZF181" s="25"/>
      <c r="CZG181" s="25"/>
      <c r="CZH181" s="25"/>
      <c r="CZI181" s="25"/>
      <c r="CZJ181" s="25"/>
      <c r="CZK181" s="25"/>
      <c r="CZL181" s="25"/>
      <c r="CZM181" s="25"/>
      <c r="CZN181" s="25"/>
      <c r="CZO181" s="25"/>
      <c r="CZP181" s="25"/>
      <c r="CZQ181" s="25"/>
      <c r="CZR181" s="25"/>
      <c r="CZS181" s="25"/>
      <c r="CZT181" s="25"/>
      <c r="CZU181" s="25"/>
      <c r="CZV181" s="25"/>
      <c r="CZW181" s="25"/>
      <c r="CZX181" s="25"/>
      <c r="CZY181" s="25"/>
      <c r="CZZ181" s="25"/>
      <c r="DAA181" s="25"/>
      <c r="DAB181" s="25"/>
      <c r="DAC181" s="25"/>
      <c r="DAD181" s="25"/>
      <c r="DAE181" s="25"/>
      <c r="DAF181" s="25"/>
      <c r="DAG181" s="25"/>
      <c r="DAH181" s="25"/>
      <c r="DAI181" s="25"/>
      <c r="DAJ181" s="25"/>
      <c r="DAK181" s="25"/>
      <c r="DAL181" s="25"/>
      <c r="DAM181" s="25"/>
      <c r="DAN181" s="25"/>
      <c r="DAO181" s="25"/>
      <c r="DAP181" s="25"/>
      <c r="DAQ181" s="25"/>
      <c r="DAR181" s="25"/>
      <c r="DAS181" s="25"/>
      <c r="DAT181" s="25"/>
      <c r="DAU181" s="25"/>
      <c r="DAV181" s="25"/>
      <c r="DAW181" s="25"/>
      <c r="DAX181" s="25"/>
      <c r="DAY181" s="25"/>
      <c r="DAZ181" s="25"/>
      <c r="DBA181" s="25"/>
      <c r="DBB181" s="25"/>
      <c r="DBC181" s="25"/>
      <c r="DBD181" s="25"/>
      <c r="DBE181" s="25"/>
      <c r="DBF181" s="25"/>
      <c r="DBG181" s="25"/>
      <c r="DBH181" s="25"/>
      <c r="DBI181" s="25"/>
      <c r="DBJ181" s="25"/>
      <c r="DBK181" s="25"/>
      <c r="DBL181" s="25"/>
      <c r="DBM181" s="25"/>
      <c r="DBN181" s="25"/>
      <c r="DBO181" s="25"/>
      <c r="DBP181" s="25"/>
      <c r="DBQ181" s="25"/>
      <c r="DBR181" s="25"/>
      <c r="DBS181" s="25"/>
      <c r="DBT181" s="25"/>
      <c r="DBU181" s="25"/>
      <c r="DBV181" s="25"/>
      <c r="DBW181" s="25"/>
      <c r="DBX181" s="25"/>
      <c r="DBY181" s="25"/>
      <c r="DBZ181" s="25"/>
      <c r="DCA181" s="25"/>
      <c r="DCB181" s="25"/>
      <c r="DCC181" s="25"/>
      <c r="DCD181" s="25"/>
      <c r="DCE181" s="25"/>
      <c r="DCF181" s="25"/>
      <c r="DCG181" s="25"/>
      <c r="DCH181" s="25"/>
      <c r="DCI181" s="25"/>
      <c r="DCJ181" s="25"/>
      <c r="DCK181" s="25"/>
      <c r="DCL181" s="25"/>
      <c r="DCM181" s="25"/>
      <c r="DCN181" s="25"/>
      <c r="DCO181" s="25"/>
      <c r="DCP181" s="25"/>
      <c r="DCQ181" s="25"/>
      <c r="DCR181" s="25"/>
      <c r="DCS181" s="25"/>
      <c r="DCT181" s="25"/>
      <c r="DCU181" s="25"/>
      <c r="DCV181" s="25"/>
      <c r="DCW181" s="25"/>
      <c r="DCX181" s="25"/>
      <c r="DCY181" s="25"/>
      <c r="DCZ181" s="25"/>
      <c r="DDA181" s="25"/>
      <c r="DDB181" s="25"/>
      <c r="DDC181" s="25"/>
      <c r="DDD181" s="25"/>
      <c r="DDE181" s="25"/>
      <c r="DDF181" s="25"/>
      <c r="DDG181" s="25"/>
      <c r="DDH181" s="25"/>
      <c r="DDI181" s="25"/>
      <c r="DDJ181" s="25"/>
      <c r="DDK181" s="25"/>
      <c r="DDL181" s="25"/>
      <c r="DDM181" s="25"/>
      <c r="DDN181" s="25"/>
      <c r="DDO181" s="25"/>
      <c r="DDP181" s="25"/>
      <c r="DDQ181" s="25"/>
      <c r="DDR181" s="25"/>
      <c r="DDS181" s="25"/>
      <c r="DDT181" s="25"/>
      <c r="DDU181" s="25"/>
      <c r="DDV181" s="25"/>
      <c r="DDW181" s="25"/>
      <c r="DDX181" s="25"/>
      <c r="DDY181" s="25"/>
      <c r="DDZ181" s="25"/>
      <c r="DEA181" s="25"/>
      <c r="DEB181" s="25"/>
      <c r="DEC181" s="25"/>
      <c r="DED181" s="25"/>
      <c r="DEE181" s="25"/>
      <c r="DEF181" s="25"/>
      <c r="DEG181" s="25"/>
      <c r="DEH181" s="25"/>
      <c r="DEI181" s="25"/>
      <c r="DEJ181" s="25"/>
      <c r="DEK181" s="25"/>
      <c r="DEL181" s="25"/>
      <c r="DEM181" s="25"/>
      <c r="DEN181" s="25"/>
      <c r="DEO181" s="25"/>
      <c r="DEP181" s="25"/>
      <c r="DEQ181" s="25"/>
      <c r="DER181" s="25"/>
      <c r="DES181" s="25"/>
      <c r="DET181" s="25"/>
      <c r="DEU181" s="25"/>
      <c r="DEV181" s="25"/>
      <c r="DEW181" s="25"/>
      <c r="DEX181" s="25"/>
      <c r="DEY181" s="25"/>
      <c r="DEZ181" s="25"/>
      <c r="DFA181" s="25"/>
      <c r="DFB181" s="25"/>
      <c r="DFC181" s="25"/>
      <c r="DFD181" s="25"/>
      <c r="DFE181" s="25"/>
      <c r="DFF181" s="25"/>
      <c r="DFG181" s="25"/>
      <c r="DFH181" s="25"/>
      <c r="DFI181" s="25"/>
      <c r="DFJ181" s="25"/>
      <c r="DFK181" s="25"/>
      <c r="DFL181" s="25"/>
      <c r="DFM181" s="25"/>
      <c r="DFN181" s="25"/>
      <c r="DFO181" s="25"/>
      <c r="DFP181" s="25"/>
      <c r="DFQ181" s="25"/>
      <c r="DFR181" s="25"/>
      <c r="DFS181" s="25"/>
      <c r="DFT181" s="25"/>
      <c r="DFU181" s="25"/>
      <c r="DFV181" s="25"/>
      <c r="DFW181" s="25"/>
      <c r="DFX181" s="25"/>
      <c r="DFY181" s="25"/>
      <c r="DFZ181" s="25"/>
      <c r="DGA181" s="25"/>
      <c r="DGB181" s="25"/>
      <c r="DGC181" s="25"/>
      <c r="DGD181" s="25"/>
      <c r="DGE181" s="25"/>
      <c r="DGF181" s="25"/>
      <c r="DGG181" s="25"/>
      <c r="DGH181" s="25"/>
      <c r="DGI181" s="25"/>
      <c r="DGJ181" s="25"/>
      <c r="DGK181" s="25"/>
      <c r="DGL181" s="25"/>
      <c r="DGM181" s="25"/>
      <c r="DGN181" s="25"/>
      <c r="DGO181" s="25"/>
      <c r="DGP181" s="25"/>
      <c r="DGQ181" s="25"/>
      <c r="DGR181" s="25"/>
      <c r="DGS181" s="25"/>
      <c r="DGT181" s="25"/>
      <c r="DGU181" s="25"/>
      <c r="DGV181" s="25"/>
      <c r="DGW181" s="25"/>
      <c r="DGX181" s="25"/>
      <c r="DGY181" s="25"/>
      <c r="DGZ181" s="25"/>
      <c r="DHA181" s="25"/>
      <c r="DHB181" s="25"/>
      <c r="DHC181" s="25"/>
      <c r="DHD181" s="25"/>
      <c r="DHE181" s="25"/>
      <c r="DHF181" s="25"/>
      <c r="DHG181" s="25"/>
      <c r="DHH181" s="25"/>
      <c r="DHI181" s="25"/>
      <c r="DHJ181" s="25"/>
      <c r="DHK181" s="25"/>
      <c r="DHL181" s="25"/>
      <c r="DHM181" s="25"/>
      <c r="DHN181" s="25"/>
      <c r="DHO181" s="25"/>
      <c r="DHP181" s="25"/>
      <c r="DHQ181" s="25"/>
      <c r="DHR181" s="25"/>
      <c r="DHS181" s="25"/>
      <c r="DHT181" s="25"/>
      <c r="DHU181" s="25"/>
      <c r="DHV181" s="25"/>
      <c r="DHW181" s="25"/>
      <c r="DHX181" s="25"/>
      <c r="DHY181" s="25"/>
      <c r="DHZ181" s="25"/>
      <c r="DIA181" s="25"/>
      <c r="DIB181" s="25"/>
      <c r="DIC181" s="25"/>
      <c r="DID181" s="25"/>
      <c r="DIE181" s="25"/>
      <c r="DIF181" s="25"/>
      <c r="DIG181" s="25"/>
      <c r="DIH181" s="25"/>
      <c r="DII181" s="25"/>
      <c r="DIJ181" s="25"/>
      <c r="DIK181" s="25"/>
      <c r="DIL181" s="25"/>
      <c r="DIM181" s="25"/>
      <c r="DIN181" s="25"/>
      <c r="DIO181" s="25"/>
      <c r="DIP181" s="25"/>
      <c r="DIQ181" s="25"/>
      <c r="DIR181" s="25"/>
      <c r="DIS181" s="25"/>
      <c r="DIT181" s="25"/>
      <c r="DIU181" s="25"/>
      <c r="DIV181" s="25"/>
      <c r="DIW181" s="25"/>
      <c r="DIX181" s="25"/>
      <c r="DIY181" s="25"/>
      <c r="DIZ181" s="25"/>
      <c r="DJA181" s="25"/>
      <c r="DJB181" s="25"/>
      <c r="DJC181" s="25"/>
      <c r="DJD181" s="25"/>
      <c r="DJE181" s="25"/>
      <c r="DJF181" s="25"/>
      <c r="DJG181" s="25"/>
      <c r="DJH181" s="25"/>
      <c r="DJI181" s="25"/>
      <c r="DJJ181" s="25"/>
      <c r="DJK181" s="25"/>
      <c r="DJL181" s="25"/>
      <c r="DJM181" s="25"/>
      <c r="DJN181" s="25"/>
      <c r="DJO181" s="25"/>
      <c r="DJP181" s="25"/>
      <c r="DJQ181" s="25"/>
      <c r="DJR181" s="25"/>
      <c r="DJS181" s="25"/>
      <c r="DJT181" s="25"/>
      <c r="DJU181" s="25"/>
      <c r="DJV181" s="25"/>
      <c r="DJW181" s="25"/>
      <c r="DJX181" s="25"/>
      <c r="DJY181" s="25"/>
      <c r="DJZ181" s="25"/>
      <c r="DKA181" s="25"/>
      <c r="DKB181" s="25"/>
      <c r="DKC181" s="25"/>
      <c r="DKD181" s="25"/>
      <c r="DKE181" s="25"/>
      <c r="DKF181" s="25"/>
      <c r="DKG181" s="25"/>
      <c r="DKH181" s="25"/>
      <c r="DKI181" s="25"/>
      <c r="DKJ181" s="25"/>
      <c r="DKK181" s="25"/>
      <c r="DKL181" s="25"/>
      <c r="DKM181" s="25"/>
      <c r="DKN181" s="25"/>
      <c r="DKO181" s="25"/>
      <c r="DKP181" s="25"/>
      <c r="DKQ181" s="25"/>
      <c r="DKR181" s="25"/>
      <c r="DKS181" s="25"/>
      <c r="DKT181" s="25"/>
      <c r="DKU181" s="25"/>
      <c r="DKV181" s="25"/>
      <c r="DKW181" s="25"/>
      <c r="DKX181" s="25"/>
      <c r="DKY181" s="25"/>
      <c r="DKZ181" s="25"/>
      <c r="DLA181" s="25"/>
      <c r="DLB181" s="25"/>
      <c r="DLC181" s="25"/>
      <c r="DLD181" s="25"/>
      <c r="DLE181" s="25"/>
      <c r="DLF181" s="25"/>
      <c r="DLG181" s="25"/>
      <c r="DLH181" s="25"/>
      <c r="DLI181" s="25"/>
      <c r="DLJ181" s="25"/>
      <c r="DLK181" s="25"/>
      <c r="DLL181" s="25"/>
      <c r="DLM181" s="25"/>
      <c r="DLN181" s="25"/>
      <c r="DLO181" s="25"/>
      <c r="DLP181" s="25"/>
      <c r="DLQ181" s="25"/>
      <c r="DLR181" s="25"/>
      <c r="DLS181" s="25"/>
      <c r="DLT181" s="25"/>
      <c r="DLU181" s="25"/>
      <c r="DLV181" s="25"/>
      <c r="DLW181" s="25"/>
      <c r="DLX181" s="25"/>
      <c r="DLY181" s="25"/>
      <c r="DLZ181" s="25"/>
      <c r="DMA181" s="25"/>
      <c r="DMB181" s="25"/>
      <c r="DMC181" s="25"/>
      <c r="DMD181" s="25"/>
      <c r="DME181" s="25"/>
      <c r="DMF181" s="25"/>
      <c r="DMG181" s="25"/>
      <c r="DMH181" s="25"/>
      <c r="DMI181" s="25"/>
      <c r="DMJ181" s="25"/>
      <c r="DMK181" s="25"/>
      <c r="DML181" s="25"/>
      <c r="DMM181" s="25"/>
      <c r="DMN181" s="25"/>
      <c r="DMO181" s="25"/>
      <c r="DMP181" s="25"/>
      <c r="DMQ181" s="25"/>
      <c r="DMR181" s="25"/>
      <c r="DMS181" s="25"/>
      <c r="DMT181" s="25"/>
      <c r="DMU181" s="25"/>
      <c r="DMV181" s="25"/>
      <c r="DMW181" s="25"/>
      <c r="DMX181" s="25"/>
      <c r="DMY181" s="25"/>
      <c r="DMZ181" s="25"/>
      <c r="DNA181" s="25"/>
      <c r="DNB181" s="25"/>
      <c r="DNC181" s="25"/>
      <c r="DND181" s="25"/>
      <c r="DNE181" s="25"/>
      <c r="DNF181" s="25"/>
      <c r="DNG181" s="25"/>
      <c r="DNH181" s="25"/>
      <c r="DNI181" s="25"/>
      <c r="DNJ181" s="25"/>
      <c r="DNK181" s="25"/>
      <c r="DNL181" s="25"/>
      <c r="DNM181" s="25"/>
      <c r="DNN181" s="25"/>
      <c r="DNO181" s="25"/>
      <c r="DNP181" s="25"/>
      <c r="DNQ181" s="25"/>
      <c r="DNR181" s="25"/>
      <c r="DNS181" s="25"/>
      <c r="DNT181" s="25"/>
      <c r="DNU181" s="25"/>
      <c r="DNV181" s="25"/>
      <c r="DNW181" s="25"/>
      <c r="DNX181" s="25"/>
      <c r="DNY181" s="25"/>
      <c r="DNZ181" s="25"/>
      <c r="DOA181" s="25"/>
      <c r="DOB181" s="25"/>
      <c r="DOC181" s="25"/>
      <c r="DOD181" s="25"/>
      <c r="DOE181" s="25"/>
      <c r="DOF181" s="25"/>
      <c r="DOG181" s="25"/>
      <c r="DOH181" s="25"/>
      <c r="DOI181" s="25"/>
      <c r="DOJ181" s="25"/>
      <c r="DOK181" s="25"/>
      <c r="DOL181" s="25"/>
      <c r="DOM181" s="25"/>
      <c r="DON181" s="25"/>
      <c r="DOO181" s="25"/>
      <c r="DOP181" s="25"/>
      <c r="DOQ181" s="25"/>
      <c r="DOR181" s="25"/>
      <c r="DOS181" s="25"/>
      <c r="DOT181" s="25"/>
      <c r="DOU181" s="25"/>
      <c r="DOV181" s="25"/>
      <c r="DOW181" s="25"/>
      <c r="DOX181" s="25"/>
      <c r="DOY181" s="25"/>
      <c r="DOZ181" s="25"/>
      <c r="DPA181" s="25"/>
      <c r="DPB181" s="25"/>
      <c r="DPC181" s="25"/>
      <c r="DPD181" s="25"/>
      <c r="DPE181" s="25"/>
      <c r="DPF181" s="25"/>
      <c r="DPG181" s="25"/>
      <c r="DPH181" s="25"/>
      <c r="DPI181" s="25"/>
      <c r="DPJ181" s="25"/>
      <c r="DPK181" s="25"/>
      <c r="DPL181" s="25"/>
      <c r="DPM181" s="25"/>
      <c r="DPN181" s="25"/>
      <c r="DPO181" s="25"/>
      <c r="DPP181" s="25"/>
      <c r="DPQ181" s="25"/>
      <c r="DPR181" s="25"/>
      <c r="DPS181" s="25"/>
      <c r="DPT181" s="25"/>
      <c r="DPU181" s="25"/>
      <c r="DPV181" s="25"/>
      <c r="DPW181" s="25"/>
      <c r="DPX181" s="25"/>
      <c r="DPY181" s="25"/>
      <c r="DPZ181" s="25"/>
      <c r="DQA181" s="25"/>
      <c r="DQB181" s="25"/>
      <c r="DQC181" s="25"/>
      <c r="DQD181" s="25"/>
      <c r="DQE181" s="25"/>
      <c r="DQF181" s="25"/>
      <c r="DQG181" s="25"/>
      <c r="DQH181" s="25"/>
      <c r="DQI181" s="25"/>
      <c r="DQJ181" s="25"/>
      <c r="DQK181" s="25"/>
      <c r="DQL181" s="25"/>
      <c r="DQM181" s="25"/>
      <c r="DQN181" s="25"/>
      <c r="DQO181" s="25"/>
      <c r="DQP181" s="25"/>
      <c r="DQQ181" s="25"/>
      <c r="DQR181" s="25"/>
      <c r="DQS181" s="25"/>
      <c r="DQT181" s="25"/>
      <c r="DQU181" s="25"/>
      <c r="DQV181" s="25"/>
      <c r="DQW181" s="25"/>
      <c r="DQX181" s="25"/>
      <c r="DQY181" s="25"/>
      <c r="DQZ181" s="25"/>
      <c r="DRA181" s="25"/>
      <c r="DRB181" s="25"/>
      <c r="DRC181" s="25"/>
      <c r="DRD181" s="25"/>
      <c r="DRE181" s="25"/>
      <c r="DRF181" s="25"/>
      <c r="DRG181" s="25"/>
      <c r="DRH181" s="25"/>
      <c r="DRI181" s="25"/>
      <c r="DRJ181" s="25"/>
      <c r="DRK181" s="25"/>
      <c r="DRL181" s="25"/>
      <c r="DRM181" s="25"/>
      <c r="DRN181" s="25"/>
      <c r="DRO181" s="25"/>
      <c r="DRP181" s="25"/>
      <c r="DRQ181" s="25"/>
      <c r="DRR181" s="25"/>
      <c r="DRS181" s="25"/>
      <c r="DRT181" s="25"/>
      <c r="DRU181" s="25"/>
      <c r="DRV181" s="25"/>
      <c r="DRW181" s="25"/>
      <c r="DRX181" s="25"/>
      <c r="DRY181" s="25"/>
      <c r="DRZ181" s="25"/>
      <c r="DSA181" s="25"/>
      <c r="DSB181" s="25"/>
      <c r="DSC181" s="25"/>
      <c r="DSD181" s="25"/>
      <c r="DSE181" s="25"/>
      <c r="DSF181" s="25"/>
      <c r="DSG181" s="25"/>
      <c r="DSH181" s="25"/>
      <c r="DSI181" s="25"/>
      <c r="DSJ181" s="25"/>
      <c r="DSK181" s="25"/>
      <c r="DSL181" s="25"/>
      <c r="DSM181" s="25"/>
      <c r="DSN181" s="25"/>
      <c r="DSO181" s="25"/>
      <c r="DSP181" s="25"/>
      <c r="DSQ181" s="25"/>
      <c r="DSR181" s="25"/>
      <c r="DSS181" s="25"/>
      <c r="DST181" s="25"/>
      <c r="DSU181" s="25"/>
      <c r="DSV181" s="25"/>
      <c r="DSW181" s="25"/>
      <c r="DSX181" s="25"/>
      <c r="DSY181" s="25"/>
      <c r="DSZ181" s="25"/>
      <c r="DTA181" s="25"/>
      <c r="DTB181" s="25"/>
      <c r="DTC181" s="25"/>
      <c r="DTD181" s="25"/>
      <c r="DTE181" s="25"/>
      <c r="DTF181" s="25"/>
      <c r="DTG181" s="25"/>
      <c r="DTH181" s="25"/>
      <c r="DTI181" s="25"/>
      <c r="DTJ181" s="25"/>
      <c r="DTK181" s="25"/>
      <c r="DTL181" s="25"/>
      <c r="DTM181" s="25"/>
      <c r="DTN181" s="25"/>
      <c r="DTO181" s="25"/>
      <c r="DTP181" s="25"/>
      <c r="DTQ181" s="25"/>
      <c r="DTR181" s="25"/>
      <c r="DTS181" s="25"/>
      <c r="DTT181" s="25"/>
      <c r="DTU181" s="25"/>
      <c r="DTV181" s="25"/>
      <c r="DTW181" s="25"/>
      <c r="DTX181" s="25"/>
      <c r="DTY181" s="25"/>
      <c r="DTZ181" s="25"/>
      <c r="DUA181" s="25"/>
      <c r="DUB181" s="25"/>
      <c r="DUC181" s="25"/>
      <c r="DUD181" s="25"/>
      <c r="DUE181" s="25"/>
      <c r="DUF181" s="25"/>
      <c r="DUG181" s="25"/>
      <c r="DUH181" s="25"/>
      <c r="DUI181" s="25"/>
      <c r="DUJ181" s="25"/>
      <c r="DUK181" s="25"/>
      <c r="DUL181" s="25"/>
      <c r="DUM181" s="25"/>
      <c r="DUN181" s="25"/>
      <c r="DUO181" s="25"/>
      <c r="DUP181" s="25"/>
      <c r="DUQ181" s="25"/>
      <c r="DUR181" s="25"/>
      <c r="DUS181" s="25"/>
      <c r="DUT181" s="25"/>
      <c r="DUU181" s="25"/>
      <c r="DUV181" s="25"/>
      <c r="DUW181" s="25"/>
      <c r="DUX181" s="25"/>
      <c r="DUY181" s="25"/>
      <c r="DUZ181" s="25"/>
      <c r="DVA181" s="25"/>
      <c r="DVB181" s="25"/>
      <c r="DVC181" s="25"/>
      <c r="DVD181" s="25"/>
      <c r="DVE181" s="25"/>
      <c r="DVF181" s="25"/>
      <c r="DVG181" s="25"/>
      <c r="DVH181" s="25"/>
      <c r="DVI181" s="25"/>
      <c r="DVJ181" s="25"/>
      <c r="DVK181" s="25"/>
      <c r="DVL181" s="25"/>
      <c r="DVM181" s="25"/>
      <c r="DVN181" s="25"/>
      <c r="DVO181" s="25"/>
      <c r="DVP181" s="25"/>
      <c r="DVQ181" s="25"/>
      <c r="DVR181" s="25"/>
      <c r="DVS181" s="25"/>
      <c r="DVT181" s="25"/>
      <c r="DVU181" s="25"/>
      <c r="DVV181" s="25"/>
      <c r="DVW181" s="25"/>
      <c r="DVX181" s="25"/>
      <c r="DVY181" s="25"/>
      <c r="DVZ181" s="25"/>
      <c r="DWA181" s="25"/>
      <c r="DWB181" s="25"/>
      <c r="DWC181" s="25"/>
      <c r="DWD181" s="25"/>
      <c r="DWE181" s="25"/>
      <c r="DWF181" s="25"/>
      <c r="DWG181" s="25"/>
      <c r="DWH181" s="25"/>
      <c r="DWI181" s="25"/>
      <c r="DWJ181" s="25"/>
      <c r="DWK181" s="25"/>
      <c r="DWL181" s="25"/>
      <c r="DWM181" s="25"/>
      <c r="DWN181" s="25"/>
      <c r="DWO181" s="25"/>
      <c r="DWP181" s="25"/>
      <c r="DWQ181" s="25"/>
      <c r="DWR181" s="25"/>
      <c r="DWS181" s="25"/>
      <c r="DWT181" s="25"/>
      <c r="DWU181" s="25"/>
      <c r="DWV181" s="25"/>
      <c r="DWW181" s="25"/>
      <c r="DWX181" s="25"/>
      <c r="DWY181" s="25"/>
      <c r="DWZ181" s="25"/>
      <c r="DXA181" s="25"/>
      <c r="DXB181" s="25"/>
      <c r="DXC181" s="25"/>
      <c r="DXD181" s="25"/>
      <c r="DXE181" s="25"/>
      <c r="DXF181" s="25"/>
      <c r="DXG181" s="25"/>
      <c r="DXH181" s="25"/>
      <c r="DXI181" s="25"/>
      <c r="DXJ181" s="25"/>
      <c r="DXK181" s="25"/>
      <c r="DXL181" s="25"/>
      <c r="DXM181" s="25"/>
      <c r="DXN181" s="25"/>
      <c r="DXO181" s="25"/>
      <c r="DXP181" s="25"/>
      <c r="DXQ181" s="25"/>
      <c r="DXR181" s="25"/>
      <c r="DXS181" s="25"/>
      <c r="DXT181" s="25"/>
      <c r="DXU181" s="25"/>
      <c r="DXV181" s="25"/>
      <c r="DXW181" s="25"/>
      <c r="DXX181" s="25"/>
      <c r="DXY181" s="25"/>
      <c r="DXZ181" s="25"/>
      <c r="DYA181" s="25"/>
      <c r="DYB181" s="25"/>
      <c r="DYC181" s="25"/>
      <c r="DYD181" s="25"/>
      <c r="DYE181" s="25"/>
      <c r="DYF181" s="25"/>
      <c r="DYG181" s="25"/>
      <c r="DYH181" s="25"/>
      <c r="DYI181" s="25"/>
      <c r="DYJ181" s="25"/>
      <c r="DYK181" s="25"/>
      <c r="DYL181" s="25"/>
      <c r="DYM181" s="25"/>
      <c r="DYN181" s="25"/>
      <c r="DYO181" s="25"/>
      <c r="DYP181" s="25"/>
      <c r="DYQ181" s="25"/>
      <c r="DYR181" s="25"/>
      <c r="DYS181" s="25"/>
      <c r="DYT181" s="25"/>
      <c r="DYU181" s="25"/>
      <c r="DYV181" s="25"/>
      <c r="DYW181" s="25"/>
      <c r="DYX181" s="25"/>
      <c r="DYY181" s="25"/>
      <c r="DYZ181" s="25"/>
      <c r="DZA181" s="25"/>
      <c r="DZB181" s="25"/>
      <c r="DZC181" s="25"/>
      <c r="DZD181" s="25"/>
      <c r="DZE181" s="25"/>
      <c r="DZF181" s="25"/>
      <c r="DZG181" s="25"/>
      <c r="DZH181" s="25"/>
      <c r="DZI181" s="25"/>
      <c r="DZJ181" s="25"/>
      <c r="DZK181" s="25"/>
      <c r="DZL181" s="25"/>
      <c r="DZM181" s="25"/>
      <c r="DZN181" s="25"/>
      <c r="DZO181" s="25"/>
      <c r="DZP181" s="25"/>
      <c r="DZQ181" s="25"/>
      <c r="DZR181" s="25"/>
      <c r="DZS181" s="25"/>
      <c r="DZT181" s="25"/>
      <c r="DZU181" s="25"/>
      <c r="DZV181" s="25"/>
      <c r="DZW181" s="25"/>
      <c r="DZX181" s="25"/>
      <c r="DZY181" s="25"/>
      <c r="DZZ181" s="25"/>
      <c r="EAA181" s="25"/>
      <c r="EAB181" s="25"/>
      <c r="EAC181" s="25"/>
      <c r="EAD181" s="25"/>
      <c r="EAE181" s="25"/>
      <c r="EAF181" s="25"/>
      <c r="EAG181" s="25"/>
      <c r="EAH181" s="25"/>
      <c r="EAI181" s="25"/>
      <c r="EAJ181" s="25"/>
      <c r="EAK181" s="25"/>
      <c r="EAL181" s="25"/>
      <c r="EAM181" s="25"/>
      <c r="EAN181" s="25"/>
      <c r="EAO181" s="25"/>
      <c r="EAP181" s="25"/>
      <c r="EAQ181" s="25"/>
      <c r="EAR181" s="25"/>
      <c r="EAS181" s="25"/>
      <c r="EAT181" s="25"/>
      <c r="EAU181" s="25"/>
      <c r="EAV181" s="25"/>
      <c r="EAW181" s="25"/>
      <c r="EAX181" s="25"/>
      <c r="EAY181" s="25"/>
      <c r="EAZ181" s="25"/>
      <c r="EBA181" s="25"/>
      <c r="EBB181" s="25"/>
      <c r="EBC181" s="25"/>
      <c r="EBD181" s="25"/>
      <c r="EBE181" s="25"/>
      <c r="EBF181" s="25"/>
      <c r="EBG181" s="25"/>
      <c r="EBH181" s="25"/>
      <c r="EBI181" s="25"/>
      <c r="EBJ181" s="25"/>
      <c r="EBK181" s="25"/>
      <c r="EBL181" s="25"/>
      <c r="EBM181" s="25"/>
      <c r="EBN181" s="25"/>
      <c r="EBO181" s="25"/>
      <c r="EBP181" s="25"/>
      <c r="EBQ181" s="25"/>
      <c r="EBR181" s="25"/>
      <c r="EBS181" s="25"/>
      <c r="EBT181" s="25"/>
      <c r="EBU181" s="25"/>
      <c r="EBV181" s="25"/>
      <c r="EBW181" s="25"/>
      <c r="EBX181" s="25"/>
      <c r="EBY181" s="25"/>
      <c r="EBZ181" s="25"/>
      <c r="ECA181" s="25"/>
      <c r="ECB181" s="25"/>
      <c r="ECC181" s="25"/>
      <c r="ECD181" s="25"/>
      <c r="ECE181" s="25"/>
      <c r="ECF181" s="25"/>
      <c r="ECG181" s="25"/>
      <c r="ECH181" s="25"/>
      <c r="ECI181" s="25"/>
      <c r="ECJ181" s="25"/>
      <c r="ECK181" s="25"/>
      <c r="ECL181" s="25"/>
      <c r="ECM181" s="25"/>
      <c r="ECN181" s="25"/>
      <c r="ECO181" s="25"/>
      <c r="ECP181" s="25"/>
      <c r="ECQ181" s="25"/>
      <c r="ECR181" s="25"/>
      <c r="ECS181" s="25"/>
      <c r="ECT181" s="25"/>
      <c r="ECU181" s="25"/>
      <c r="ECV181" s="25"/>
      <c r="ECW181" s="25"/>
      <c r="ECX181" s="25"/>
      <c r="ECY181" s="25"/>
      <c r="ECZ181" s="25"/>
      <c r="EDA181" s="25"/>
      <c r="EDB181" s="25"/>
      <c r="EDC181" s="25"/>
      <c r="EDD181" s="25"/>
      <c r="EDE181" s="25"/>
      <c r="EDF181" s="25"/>
      <c r="EDG181" s="25"/>
      <c r="EDH181" s="25"/>
      <c r="EDI181" s="25"/>
      <c r="EDJ181" s="25"/>
      <c r="EDK181" s="25"/>
      <c r="EDL181" s="25"/>
      <c r="EDM181" s="25"/>
      <c r="EDN181" s="25"/>
      <c r="EDO181" s="25"/>
      <c r="EDP181" s="25"/>
      <c r="EDQ181" s="25"/>
      <c r="EDR181" s="25"/>
      <c r="EDS181" s="25"/>
      <c r="EDT181" s="25"/>
      <c r="EDU181" s="25"/>
      <c r="EDV181" s="25"/>
      <c r="EDW181" s="25"/>
      <c r="EDX181" s="25"/>
      <c r="EDY181" s="25"/>
      <c r="EDZ181" s="25"/>
      <c r="EEA181" s="25"/>
      <c r="EEB181" s="25"/>
      <c r="EEC181" s="25"/>
      <c r="EED181" s="25"/>
      <c r="EEE181" s="25"/>
      <c r="EEF181" s="25"/>
      <c r="EEG181" s="25"/>
      <c r="EEH181" s="25"/>
      <c r="EEI181" s="25"/>
      <c r="EEJ181" s="25"/>
      <c r="EEK181" s="25"/>
      <c r="EEL181" s="25"/>
      <c r="EEM181" s="25"/>
      <c r="EEN181" s="25"/>
      <c r="EEO181" s="25"/>
      <c r="EEP181" s="25"/>
      <c r="EEQ181" s="25"/>
      <c r="EER181" s="25"/>
      <c r="EES181" s="25"/>
      <c r="EET181" s="25"/>
      <c r="EEU181" s="25"/>
      <c r="EEV181" s="25"/>
      <c r="EEW181" s="25"/>
      <c r="EEX181" s="25"/>
      <c r="EEY181" s="25"/>
      <c r="EEZ181" s="25"/>
      <c r="EFA181" s="25"/>
      <c r="EFB181" s="25"/>
      <c r="EFC181" s="25"/>
      <c r="EFD181" s="25"/>
      <c r="EFE181" s="25"/>
      <c r="EFF181" s="25"/>
      <c r="EFG181" s="25"/>
      <c r="EFH181" s="25"/>
      <c r="EFI181" s="25"/>
      <c r="EFJ181" s="25"/>
      <c r="EFK181" s="25"/>
      <c r="EFL181" s="25"/>
      <c r="EFM181" s="25"/>
      <c r="EFN181" s="25"/>
      <c r="EFO181" s="25"/>
      <c r="EFP181" s="25"/>
      <c r="EFQ181" s="25"/>
      <c r="EFR181" s="25"/>
      <c r="EFS181" s="25"/>
      <c r="EFT181" s="25"/>
      <c r="EFU181" s="25"/>
      <c r="EFV181" s="25"/>
      <c r="EFW181" s="25"/>
      <c r="EFX181" s="25"/>
      <c r="EFY181" s="25"/>
      <c r="EFZ181" s="25"/>
      <c r="EGA181" s="25"/>
      <c r="EGB181" s="25"/>
      <c r="EGC181" s="25"/>
      <c r="EGD181" s="25"/>
      <c r="EGE181" s="25"/>
      <c r="EGF181" s="25"/>
      <c r="EGG181" s="25"/>
      <c r="EGH181" s="25"/>
      <c r="EGI181" s="25"/>
      <c r="EGJ181" s="25"/>
      <c r="EGK181" s="25"/>
      <c r="EGL181" s="25"/>
      <c r="EGM181" s="25"/>
      <c r="EGN181" s="25"/>
      <c r="EGO181" s="25"/>
      <c r="EGP181" s="25"/>
      <c r="EGQ181" s="25"/>
      <c r="EGR181" s="25"/>
      <c r="EGS181" s="25"/>
      <c r="EGT181" s="25"/>
      <c r="EGU181" s="25"/>
      <c r="EGV181" s="25"/>
      <c r="EGW181" s="25"/>
      <c r="EGX181" s="25"/>
      <c r="EGY181" s="25"/>
      <c r="EGZ181" s="25"/>
      <c r="EHA181" s="25"/>
      <c r="EHB181" s="25"/>
      <c r="EHC181" s="25"/>
      <c r="EHD181" s="25"/>
      <c r="EHE181" s="25"/>
      <c r="EHF181" s="25"/>
      <c r="EHG181" s="25"/>
      <c r="EHH181" s="25"/>
      <c r="EHI181" s="25"/>
      <c r="EHJ181" s="25"/>
      <c r="EHK181" s="25"/>
      <c r="EHL181" s="25"/>
      <c r="EHM181" s="25"/>
      <c r="EHN181" s="25"/>
      <c r="EHO181" s="25"/>
      <c r="EHP181" s="25"/>
      <c r="EHQ181" s="25"/>
      <c r="EHR181" s="25"/>
      <c r="EHS181" s="25"/>
      <c r="EHT181" s="25"/>
      <c r="EHU181" s="25"/>
      <c r="EHV181" s="25"/>
      <c r="EHW181" s="25"/>
      <c r="EHX181" s="25"/>
      <c r="EHY181" s="25"/>
      <c r="EHZ181" s="25"/>
      <c r="EIA181" s="25"/>
      <c r="EIB181" s="25"/>
      <c r="EIC181" s="25"/>
      <c r="EID181" s="25"/>
      <c r="EIE181" s="25"/>
      <c r="EIF181" s="25"/>
      <c r="EIG181" s="25"/>
      <c r="EIH181" s="25"/>
      <c r="EII181" s="25"/>
      <c r="EIJ181" s="25"/>
      <c r="EIK181" s="25"/>
      <c r="EIL181" s="25"/>
      <c r="EIM181" s="25"/>
      <c r="EIN181" s="25"/>
      <c r="EIO181" s="25"/>
      <c r="EIP181" s="25"/>
      <c r="EIQ181" s="25"/>
      <c r="EIR181" s="25"/>
      <c r="EIS181" s="25"/>
      <c r="EIT181" s="25"/>
      <c r="EIU181" s="25"/>
      <c r="EIV181" s="25"/>
      <c r="EIW181" s="25"/>
      <c r="EIX181" s="25"/>
      <c r="EIY181" s="25"/>
      <c r="EIZ181" s="25"/>
      <c r="EJA181" s="25"/>
      <c r="EJB181" s="25"/>
      <c r="EJC181" s="25"/>
      <c r="EJD181" s="25"/>
      <c r="EJE181" s="25"/>
      <c r="EJF181" s="25"/>
      <c r="EJG181" s="25"/>
      <c r="EJH181" s="25"/>
      <c r="EJI181" s="25"/>
      <c r="EJJ181" s="25"/>
      <c r="EJK181" s="25"/>
      <c r="EJL181" s="25"/>
      <c r="EJM181" s="25"/>
      <c r="EJN181" s="25"/>
      <c r="EJO181" s="25"/>
      <c r="EJP181" s="25"/>
      <c r="EJQ181" s="25"/>
      <c r="EJR181" s="25"/>
      <c r="EJS181" s="25"/>
      <c r="EJT181" s="25"/>
      <c r="EJU181" s="25"/>
      <c r="EJV181" s="25"/>
      <c r="EJW181" s="25"/>
      <c r="EJX181" s="25"/>
      <c r="EJY181" s="25"/>
      <c r="EJZ181" s="25"/>
      <c r="EKA181" s="25"/>
      <c r="EKB181" s="25"/>
      <c r="EKC181" s="25"/>
      <c r="EKD181" s="25"/>
      <c r="EKE181" s="25"/>
      <c r="EKF181" s="25"/>
      <c r="EKG181" s="25"/>
      <c r="EKH181" s="25"/>
      <c r="EKI181" s="25"/>
      <c r="EKJ181" s="25"/>
      <c r="EKK181" s="25"/>
      <c r="EKL181" s="25"/>
      <c r="EKM181" s="25"/>
      <c r="EKN181" s="25"/>
      <c r="EKO181" s="25"/>
      <c r="EKP181" s="25"/>
      <c r="EKQ181" s="25"/>
      <c r="EKR181" s="25"/>
      <c r="EKS181" s="25"/>
      <c r="EKT181" s="25"/>
      <c r="EKU181" s="25"/>
      <c r="EKV181" s="25"/>
      <c r="EKW181" s="25"/>
      <c r="EKX181" s="25"/>
      <c r="EKY181" s="25"/>
      <c r="EKZ181" s="25"/>
      <c r="ELA181" s="25"/>
      <c r="ELB181" s="25"/>
      <c r="ELC181" s="25"/>
      <c r="ELD181" s="25"/>
      <c r="ELE181" s="25"/>
      <c r="ELF181" s="25"/>
      <c r="ELG181" s="25"/>
      <c r="ELH181" s="25"/>
      <c r="ELI181" s="25"/>
      <c r="ELJ181" s="25"/>
      <c r="ELK181" s="25"/>
      <c r="ELL181" s="25"/>
      <c r="ELM181" s="25"/>
      <c r="ELN181" s="25"/>
      <c r="ELO181" s="25"/>
      <c r="ELP181" s="25"/>
      <c r="ELQ181" s="25"/>
      <c r="ELR181" s="25"/>
      <c r="ELS181" s="25"/>
      <c r="ELT181" s="25"/>
      <c r="ELU181" s="25"/>
      <c r="ELV181" s="25"/>
      <c r="ELW181" s="25"/>
      <c r="ELX181" s="25"/>
      <c r="ELY181" s="25"/>
      <c r="ELZ181" s="25"/>
      <c r="EMA181" s="25"/>
      <c r="EMB181" s="25"/>
      <c r="EMC181" s="25"/>
      <c r="EMD181" s="25"/>
      <c r="EME181" s="25"/>
      <c r="EMF181" s="25"/>
      <c r="EMG181" s="25"/>
      <c r="EMH181" s="25"/>
      <c r="EMI181" s="25"/>
      <c r="EMJ181" s="25"/>
      <c r="EMK181" s="25"/>
      <c r="EML181" s="25"/>
      <c r="EMM181" s="25"/>
      <c r="EMN181" s="25"/>
      <c r="EMO181" s="25"/>
      <c r="EMP181" s="25"/>
      <c r="EMQ181" s="25"/>
      <c r="EMR181" s="25"/>
      <c r="EMS181" s="25"/>
      <c r="EMT181" s="25"/>
      <c r="EMU181" s="25"/>
      <c r="EMV181" s="25"/>
      <c r="EMW181" s="25"/>
      <c r="EMX181" s="25"/>
      <c r="EMY181" s="25"/>
      <c r="EMZ181" s="25"/>
      <c r="ENA181" s="25"/>
      <c r="ENB181" s="25"/>
      <c r="ENC181" s="25"/>
      <c r="END181" s="25"/>
      <c r="ENE181" s="25"/>
      <c r="ENF181" s="25"/>
      <c r="ENG181" s="25"/>
      <c r="ENH181" s="25"/>
      <c r="ENI181" s="25"/>
      <c r="ENJ181" s="25"/>
      <c r="ENK181" s="25"/>
      <c r="ENL181" s="25"/>
      <c r="ENM181" s="25"/>
      <c r="ENN181" s="25"/>
      <c r="ENO181" s="25"/>
      <c r="ENP181" s="25"/>
      <c r="ENQ181" s="25"/>
      <c r="ENR181" s="25"/>
      <c r="ENS181" s="25"/>
      <c r="ENT181" s="25"/>
      <c r="ENU181" s="25"/>
      <c r="ENV181" s="25"/>
      <c r="ENW181" s="25"/>
      <c r="ENX181" s="25"/>
      <c r="ENY181" s="25"/>
      <c r="ENZ181" s="25"/>
      <c r="EOA181" s="25"/>
      <c r="EOB181" s="25"/>
      <c r="EOC181" s="25"/>
      <c r="EOD181" s="25"/>
      <c r="EOE181" s="25"/>
      <c r="EOF181" s="25"/>
      <c r="EOG181" s="25"/>
      <c r="EOH181" s="25"/>
      <c r="EOI181" s="25"/>
      <c r="EOJ181" s="25"/>
      <c r="EOK181" s="25"/>
      <c r="EOL181" s="25"/>
      <c r="EOM181" s="25"/>
      <c r="EON181" s="25"/>
      <c r="EOO181" s="25"/>
      <c r="EOP181" s="25"/>
      <c r="EOQ181" s="25"/>
      <c r="EOR181" s="25"/>
      <c r="EOS181" s="25"/>
      <c r="EOT181" s="25"/>
      <c r="EOU181" s="25"/>
      <c r="EOV181" s="25"/>
      <c r="EOW181" s="25"/>
      <c r="EOX181" s="25"/>
      <c r="EOY181" s="25"/>
      <c r="EOZ181" s="25"/>
      <c r="EPA181" s="25"/>
      <c r="EPB181" s="25"/>
      <c r="EPC181" s="25"/>
      <c r="EPD181" s="25"/>
      <c r="EPE181" s="25"/>
      <c r="EPF181" s="25"/>
      <c r="EPG181" s="25"/>
      <c r="EPH181" s="25"/>
      <c r="EPI181" s="25"/>
      <c r="EPJ181" s="25"/>
      <c r="EPK181" s="25"/>
      <c r="EPL181" s="25"/>
      <c r="EPM181" s="25"/>
      <c r="EPN181" s="25"/>
      <c r="EPO181" s="25"/>
      <c r="EPP181" s="25"/>
      <c r="EPQ181" s="25"/>
      <c r="EPR181" s="25"/>
      <c r="EPS181" s="25"/>
      <c r="EPT181" s="25"/>
      <c r="EPU181" s="25"/>
      <c r="EPV181" s="25"/>
      <c r="EPW181" s="25"/>
      <c r="EPX181" s="25"/>
      <c r="EPY181" s="25"/>
      <c r="EPZ181" s="25"/>
      <c r="EQA181" s="25"/>
      <c r="EQB181" s="25"/>
      <c r="EQC181" s="25"/>
      <c r="EQD181" s="25"/>
      <c r="EQE181" s="25"/>
      <c r="EQF181" s="25"/>
      <c r="EQG181" s="25"/>
      <c r="EQH181" s="25"/>
      <c r="EQI181" s="25"/>
      <c r="EQJ181" s="25"/>
      <c r="EQK181" s="25"/>
      <c r="EQL181" s="25"/>
      <c r="EQM181" s="25"/>
      <c r="EQN181" s="25"/>
      <c r="EQO181" s="25"/>
      <c r="EQP181" s="25"/>
      <c r="EQQ181" s="25"/>
      <c r="EQR181" s="25"/>
      <c r="EQS181" s="25"/>
      <c r="EQT181" s="25"/>
      <c r="EQU181" s="25"/>
      <c r="EQV181" s="25"/>
      <c r="EQW181" s="25"/>
      <c r="EQX181" s="25"/>
      <c r="EQY181" s="25"/>
      <c r="EQZ181" s="25"/>
      <c r="ERA181" s="25"/>
      <c r="ERB181" s="25"/>
      <c r="ERC181" s="25"/>
      <c r="ERD181" s="25"/>
      <c r="ERE181" s="25"/>
      <c r="ERF181" s="25"/>
      <c r="ERG181" s="25"/>
      <c r="ERH181" s="25"/>
      <c r="ERI181" s="25"/>
      <c r="ERJ181" s="25"/>
      <c r="ERK181" s="25"/>
      <c r="ERL181" s="25"/>
      <c r="ERM181" s="25"/>
      <c r="ERN181" s="25"/>
      <c r="ERO181" s="25"/>
      <c r="ERP181" s="25"/>
      <c r="ERQ181" s="25"/>
      <c r="ERR181" s="25"/>
      <c r="ERS181" s="25"/>
      <c r="ERT181" s="25"/>
      <c r="ERU181" s="25"/>
      <c r="ERV181" s="25"/>
      <c r="ERW181" s="25"/>
      <c r="ERX181" s="25"/>
      <c r="ERY181" s="25"/>
      <c r="ERZ181" s="25"/>
      <c r="ESA181" s="25"/>
      <c r="ESB181" s="25"/>
      <c r="ESC181" s="25"/>
      <c r="ESD181" s="25"/>
      <c r="ESE181" s="25"/>
      <c r="ESF181" s="25"/>
      <c r="ESG181" s="25"/>
      <c r="ESH181" s="25"/>
      <c r="ESI181" s="25"/>
      <c r="ESJ181" s="25"/>
      <c r="ESK181" s="25"/>
      <c r="ESL181" s="25"/>
      <c r="ESM181" s="25"/>
      <c r="ESN181" s="25"/>
      <c r="ESO181" s="25"/>
      <c r="ESP181" s="25"/>
      <c r="ESQ181" s="25"/>
      <c r="ESR181" s="25"/>
      <c r="ESS181" s="25"/>
      <c r="EST181" s="25"/>
      <c r="ESU181" s="25"/>
      <c r="ESV181" s="25"/>
      <c r="ESW181" s="25"/>
      <c r="ESX181" s="25"/>
      <c r="ESY181" s="25"/>
      <c r="ESZ181" s="25"/>
      <c r="ETA181" s="25"/>
      <c r="ETB181" s="25"/>
      <c r="ETC181" s="25"/>
      <c r="ETD181" s="25"/>
      <c r="ETE181" s="25"/>
      <c r="ETF181" s="25"/>
      <c r="ETG181" s="25"/>
      <c r="ETH181" s="25"/>
      <c r="ETI181" s="25"/>
      <c r="ETJ181" s="25"/>
      <c r="ETK181" s="25"/>
      <c r="ETL181" s="25"/>
      <c r="ETM181" s="25"/>
      <c r="ETN181" s="25"/>
      <c r="ETO181" s="25"/>
      <c r="ETP181" s="25"/>
      <c r="ETQ181" s="25"/>
      <c r="ETR181" s="25"/>
      <c r="ETS181" s="25"/>
      <c r="ETT181" s="25"/>
      <c r="ETU181" s="25"/>
      <c r="ETV181" s="25"/>
      <c r="ETW181" s="25"/>
      <c r="ETX181" s="25"/>
      <c r="ETY181" s="25"/>
      <c r="ETZ181" s="25"/>
      <c r="EUA181" s="25"/>
      <c r="EUB181" s="25"/>
      <c r="EUC181" s="25"/>
      <c r="EUD181" s="25"/>
      <c r="EUE181" s="25"/>
      <c r="EUF181" s="25"/>
      <c r="EUG181" s="25"/>
      <c r="EUH181" s="25"/>
      <c r="EUI181" s="25"/>
      <c r="EUJ181" s="25"/>
      <c r="EUK181" s="25"/>
      <c r="EUL181" s="25"/>
      <c r="EUM181" s="25"/>
      <c r="EUN181" s="25"/>
      <c r="EUO181" s="25"/>
      <c r="EUP181" s="25"/>
      <c r="EUQ181" s="25"/>
      <c r="EUR181" s="25"/>
      <c r="EUS181" s="25"/>
      <c r="EUT181" s="25"/>
      <c r="EUU181" s="25"/>
      <c r="EUV181" s="25"/>
      <c r="EUW181" s="25"/>
      <c r="EUX181" s="25"/>
      <c r="EUY181" s="25"/>
      <c r="EUZ181" s="25"/>
      <c r="EVA181" s="25"/>
      <c r="EVB181" s="25"/>
      <c r="EVC181" s="25"/>
      <c r="EVD181" s="25"/>
      <c r="EVE181" s="25"/>
      <c r="EVF181" s="25"/>
      <c r="EVG181" s="25"/>
      <c r="EVH181" s="25"/>
      <c r="EVI181" s="25"/>
      <c r="EVJ181" s="25"/>
      <c r="EVK181" s="25"/>
      <c r="EVL181" s="25"/>
      <c r="EVM181" s="25"/>
      <c r="EVN181" s="25"/>
      <c r="EVO181" s="25"/>
      <c r="EVP181" s="25"/>
      <c r="EVQ181" s="25"/>
      <c r="EVR181" s="25"/>
      <c r="EVS181" s="25"/>
      <c r="EVT181" s="25"/>
      <c r="EVU181" s="25"/>
      <c r="EVV181" s="25"/>
      <c r="EVW181" s="25"/>
      <c r="EVX181" s="25"/>
      <c r="EVY181" s="25"/>
      <c r="EVZ181" s="25"/>
      <c r="EWA181" s="25"/>
      <c r="EWB181" s="25"/>
      <c r="EWC181" s="25"/>
      <c r="EWD181" s="25"/>
      <c r="EWE181" s="25"/>
      <c r="EWF181" s="25"/>
      <c r="EWG181" s="25"/>
      <c r="EWH181" s="25"/>
      <c r="EWI181" s="25"/>
      <c r="EWJ181" s="25"/>
      <c r="EWK181" s="25"/>
      <c r="EWL181" s="25"/>
      <c r="EWM181" s="25"/>
      <c r="EWN181" s="25"/>
      <c r="EWO181" s="25"/>
      <c r="EWP181" s="25"/>
      <c r="EWQ181" s="25"/>
      <c r="EWR181" s="25"/>
      <c r="EWS181" s="25"/>
      <c r="EWT181" s="25"/>
      <c r="EWU181" s="25"/>
      <c r="EWV181" s="25"/>
      <c r="EWW181" s="25"/>
      <c r="EWX181" s="25"/>
      <c r="EWY181" s="25"/>
      <c r="EWZ181" s="25"/>
      <c r="EXA181" s="25"/>
      <c r="EXB181" s="25"/>
      <c r="EXC181" s="25"/>
      <c r="EXD181" s="25"/>
      <c r="EXE181" s="25"/>
      <c r="EXF181" s="25"/>
      <c r="EXG181" s="25"/>
      <c r="EXH181" s="25"/>
      <c r="EXI181" s="25"/>
      <c r="EXJ181" s="25"/>
      <c r="EXK181" s="25"/>
      <c r="EXL181" s="25"/>
      <c r="EXM181" s="25"/>
      <c r="EXN181" s="25"/>
      <c r="EXO181" s="25"/>
      <c r="EXP181" s="25"/>
      <c r="EXQ181" s="25"/>
      <c r="EXR181" s="25"/>
      <c r="EXS181" s="25"/>
      <c r="EXT181" s="25"/>
      <c r="EXU181" s="25"/>
      <c r="EXV181" s="25"/>
      <c r="EXW181" s="25"/>
      <c r="EXX181" s="25"/>
      <c r="EXY181" s="25"/>
      <c r="EXZ181" s="25"/>
      <c r="EYA181" s="25"/>
      <c r="EYB181" s="25"/>
      <c r="EYC181" s="25"/>
      <c r="EYD181" s="25"/>
      <c r="EYE181" s="25"/>
      <c r="EYF181" s="25"/>
      <c r="EYG181" s="25"/>
      <c r="EYH181" s="25"/>
      <c r="EYI181" s="25"/>
      <c r="EYJ181" s="25"/>
      <c r="EYK181" s="25"/>
      <c r="EYL181" s="25"/>
      <c r="EYM181" s="25"/>
      <c r="EYN181" s="25"/>
      <c r="EYO181" s="25"/>
      <c r="EYP181" s="25"/>
      <c r="EYQ181" s="25"/>
      <c r="EYR181" s="25"/>
      <c r="EYS181" s="25"/>
      <c r="EYT181" s="25"/>
      <c r="EYU181" s="25"/>
      <c r="EYV181" s="25"/>
      <c r="EYW181" s="25"/>
      <c r="EYX181" s="25"/>
      <c r="EYY181" s="25"/>
      <c r="EYZ181" s="25"/>
      <c r="EZA181" s="25"/>
      <c r="EZB181" s="25"/>
      <c r="EZC181" s="25"/>
      <c r="EZD181" s="25"/>
      <c r="EZE181" s="25"/>
      <c r="EZF181" s="25"/>
      <c r="EZG181" s="25"/>
      <c r="EZH181" s="25"/>
      <c r="EZI181" s="25"/>
      <c r="EZJ181" s="25"/>
      <c r="EZK181" s="25"/>
      <c r="EZL181" s="25"/>
      <c r="EZM181" s="25"/>
      <c r="EZN181" s="25"/>
      <c r="EZO181" s="25"/>
      <c r="EZP181" s="25"/>
      <c r="EZQ181" s="25"/>
      <c r="EZR181" s="25"/>
      <c r="EZS181" s="25"/>
      <c r="EZT181" s="25"/>
      <c r="EZU181" s="25"/>
      <c r="EZV181" s="25"/>
      <c r="EZW181" s="25"/>
      <c r="EZX181" s="25"/>
      <c r="EZY181" s="25"/>
      <c r="EZZ181" s="25"/>
      <c r="FAA181" s="25"/>
      <c r="FAB181" s="25"/>
      <c r="FAC181" s="25"/>
      <c r="FAD181" s="25"/>
      <c r="FAE181" s="25"/>
      <c r="FAF181" s="25"/>
      <c r="FAG181" s="25"/>
      <c r="FAH181" s="25"/>
      <c r="FAI181" s="25"/>
      <c r="FAJ181" s="25"/>
      <c r="FAK181" s="25"/>
      <c r="FAL181" s="25"/>
      <c r="FAM181" s="25"/>
      <c r="FAN181" s="25"/>
      <c r="FAO181" s="25"/>
      <c r="FAP181" s="25"/>
      <c r="FAQ181" s="25"/>
      <c r="FAR181" s="25"/>
      <c r="FAS181" s="25"/>
      <c r="FAT181" s="25"/>
      <c r="FAU181" s="25"/>
      <c r="FAV181" s="25"/>
      <c r="FAW181" s="25"/>
      <c r="FAX181" s="25"/>
      <c r="FAY181" s="25"/>
      <c r="FAZ181" s="25"/>
      <c r="FBA181" s="25"/>
      <c r="FBB181" s="25"/>
      <c r="FBC181" s="25"/>
      <c r="FBD181" s="25"/>
      <c r="FBE181" s="25"/>
      <c r="FBF181" s="25"/>
      <c r="FBG181" s="25"/>
      <c r="FBH181" s="25"/>
      <c r="FBI181" s="25"/>
      <c r="FBJ181" s="25"/>
      <c r="FBK181" s="25"/>
      <c r="FBL181" s="25"/>
      <c r="FBM181" s="25"/>
      <c r="FBN181" s="25"/>
      <c r="FBO181" s="25"/>
      <c r="FBP181" s="25"/>
      <c r="FBQ181" s="25"/>
      <c r="FBR181" s="25"/>
      <c r="FBS181" s="25"/>
      <c r="FBT181" s="25"/>
      <c r="FBU181" s="25"/>
      <c r="FBV181" s="25"/>
      <c r="FBW181" s="25"/>
      <c r="FBX181" s="25"/>
      <c r="FBY181" s="25"/>
      <c r="FBZ181" s="25"/>
      <c r="FCA181" s="25"/>
      <c r="FCB181" s="25"/>
      <c r="FCC181" s="25"/>
      <c r="FCD181" s="25"/>
      <c r="FCE181" s="25"/>
      <c r="FCF181" s="25"/>
      <c r="FCG181" s="25"/>
      <c r="FCH181" s="25"/>
      <c r="FCI181" s="25"/>
      <c r="FCJ181" s="25"/>
      <c r="FCK181" s="25"/>
      <c r="FCL181" s="25"/>
      <c r="FCM181" s="25"/>
      <c r="FCN181" s="25"/>
      <c r="FCO181" s="25"/>
      <c r="FCP181" s="25"/>
      <c r="FCQ181" s="25"/>
      <c r="FCR181" s="25"/>
      <c r="FCS181" s="25"/>
      <c r="FCT181" s="25"/>
      <c r="FCU181" s="25"/>
      <c r="FCV181" s="25"/>
      <c r="FCW181" s="25"/>
      <c r="FCX181" s="25"/>
      <c r="FCY181" s="25"/>
      <c r="FCZ181" s="25"/>
      <c r="FDA181" s="25"/>
      <c r="FDB181" s="25"/>
      <c r="FDC181" s="25"/>
      <c r="FDD181" s="25"/>
      <c r="FDE181" s="25"/>
      <c r="FDF181" s="25"/>
      <c r="FDG181" s="25"/>
      <c r="FDH181" s="25"/>
      <c r="FDI181" s="25"/>
      <c r="FDJ181" s="25"/>
      <c r="FDK181" s="25"/>
      <c r="FDL181" s="25"/>
      <c r="FDM181" s="25"/>
      <c r="FDN181" s="25"/>
      <c r="FDO181" s="25"/>
      <c r="FDP181" s="25"/>
      <c r="FDQ181" s="25"/>
      <c r="FDR181" s="25"/>
      <c r="FDS181" s="25"/>
      <c r="FDT181" s="25"/>
      <c r="FDU181" s="25"/>
      <c r="FDV181" s="25"/>
      <c r="FDW181" s="25"/>
      <c r="FDX181" s="25"/>
      <c r="FDY181" s="25"/>
      <c r="FDZ181" s="25"/>
      <c r="FEA181" s="25"/>
      <c r="FEB181" s="25"/>
      <c r="FEC181" s="25"/>
      <c r="FED181" s="25"/>
      <c r="FEE181" s="25"/>
      <c r="FEF181" s="25"/>
      <c r="FEG181" s="25"/>
      <c r="FEH181" s="25"/>
      <c r="FEI181" s="25"/>
      <c r="FEJ181" s="25"/>
      <c r="FEK181" s="25"/>
      <c r="FEL181" s="25"/>
      <c r="FEM181" s="25"/>
      <c r="FEN181" s="25"/>
      <c r="FEO181" s="25"/>
      <c r="FEP181" s="25"/>
      <c r="FEQ181" s="25"/>
      <c r="FER181" s="25"/>
      <c r="FES181" s="25"/>
      <c r="FET181" s="25"/>
      <c r="FEU181" s="25"/>
      <c r="FEV181" s="25"/>
      <c r="FEW181" s="25"/>
      <c r="FEX181" s="25"/>
      <c r="FEY181" s="25"/>
      <c r="FEZ181" s="25"/>
      <c r="FFA181" s="25"/>
      <c r="FFB181" s="25"/>
      <c r="FFC181" s="25"/>
      <c r="FFD181" s="25"/>
      <c r="FFE181" s="25"/>
      <c r="FFF181" s="25"/>
      <c r="FFG181" s="25"/>
      <c r="FFH181" s="25"/>
      <c r="FFI181" s="25"/>
      <c r="FFJ181" s="25"/>
      <c r="FFK181" s="25"/>
      <c r="FFL181" s="25"/>
      <c r="FFM181" s="25"/>
      <c r="FFN181" s="25"/>
      <c r="FFO181" s="25"/>
      <c r="FFP181" s="25"/>
      <c r="FFQ181" s="25"/>
      <c r="FFR181" s="25"/>
      <c r="FFS181" s="25"/>
      <c r="FFT181" s="25"/>
      <c r="FFU181" s="25"/>
      <c r="FFV181" s="25"/>
      <c r="FFW181" s="25"/>
      <c r="FFX181" s="25"/>
      <c r="FFY181" s="25"/>
      <c r="FFZ181" s="25"/>
      <c r="FGA181" s="25"/>
      <c r="FGB181" s="25"/>
      <c r="FGC181" s="25"/>
      <c r="FGD181" s="25"/>
      <c r="FGE181" s="25"/>
      <c r="FGF181" s="25"/>
      <c r="FGG181" s="25"/>
      <c r="FGH181" s="25"/>
      <c r="FGI181" s="25"/>
      <c r="FGJ181" s="25"/>
      <c r="FGK181" s="25"/>
      <c r="FGL181" s="25"/>
      <c r="FGM181" s="25"/>
      <c r="FGN181" s="25"/>
      <c r="FGO181" s="25"/>
      <c r="FGP181" s="25"/>
      <c r="FGQ181" s="25"/>
      <c r="FGR181" s="25"/>
      <c r="FGS181" s="25"/>
      <c r="FGT181" s="25"/>
      <c r="FGU181" s="25"/>
      <c r="FGV181" s="25"/>
      <c r="FGW181" s="25"/>
      <c r="FGX181" s="25"/>
      <c r="FGY181" s="25"/>
      <c r="FGZ181" s="25"/>
      <c r="FHA181" s="25"/>
      <c r="FHB181" s="25"/>
      <c r="FHC181" s="25"/>
      <c r="FHD181" s="25"/>
      <c r="FHE181" s="25"/>
      <c r="FHF181" s="25"/>
      <c r="FHG181" s="25"/>
      <c r="FHH181" s="25"/>
      <c r="FHI181" s="25"/>
      <c r="FHJ181" s="25"/>
      <c r="FHK181" s="25"/>
      <c r="FHL181" s="25"/>
      <c r="FHM181" s="25"/>
      <c r="FHN181" s="25"/>
      <c r="FHO181" s="25"/>
      <c r="FHP181" s="25"/>
      <c r="FHQ181" s="25"/>
      <c r="FHR181" s="25"/>
      <c r="FHS181" s="25"/>
      <c r="FHT181" s="25"/>
      <c r="FHU181" s="25"/>
      <c r="FHV181" s="25"/>
      <c r="FHW181" s="25"/>
      <c r="FHX181" s="25"/>
      <c r="FHY181" s="25"/>
      <c r="FHZ181" s="25"/>
      <c r="FIA181" s="25"/>
      <c r="FIB181" s="25"/>
      <c r="FIC181" s="25"/>
      <c r="FID181" s="25"/>
      <c r="FIE181" s="25"/>
      <c r="FIF181" s="25"/>
      <c r="FIG181" s="25"/>
      <c r="FIH181" s="25"/>
      <c r="FII181" s="25"/>
      <c r="FIJ181" s="25"/>
      <c r="FIK181" s="25"/>
      <c r="FIL181" s="25"/>
      <c r="FIM181" s="25"/>
      <c r="FIN181" s="25"/>
      <c r="FIO181" s="25"/>
      <c r="FIP181" s="25"/>
      <c r="FIQ181" s="25"/>
      <c r="FIR181" s="25"/>
      <c r="FIS181" s="25"/>
      <c r="FIT181" s="25"/>
      <c r="FIU181" s="25"/>
      <c r="FIV181" s="25"/>
      <c r="FIW181" s="25"/>
      <c r="FIX181" s="25"/>
      <c r="FIY181" s="25"/>
      <c r="FIZ181" s="25"/>
      <c r="FJA181" s="25"/>
      <c r="FJB181" s="25"/>
      <c r="FJC181" s="25"/>
      <c r="FJD181" s="25"/>
      <c r="FJE181" s="25"/>
      <c r="FJF181" s="25"/>
      <c r="FJG181" s="25"/>
      <c r="FJH181" s="25"/>
      <c r="FJI181" s="25"/>
      <c r="FJJ181" s="25"/>
      <c r="FJK181" s="25"/>
      <c r="FJL181" s="25"/>
      <c r="FJM181" s="25"/>
      <c r="FJN181" s="25"/>
      <c r="FJO181" s="25"/>
      <c r="FJP181" s="25"/>
      <c r="FJQ181" s="25"/>
      <c r="FJR181" s="25"/>
      <c r="FJS181" s="25"/>
      <c r="FJT181" s="25"/>
      <c r="FJU181" s="25"/>
      <c r="FJV181" s="25"/>
      <c r="FJW181" s="25"/>
      <c r="FJX181" s="25"/>
      <c r="FJY181" s="25"/>
      <c r="FJZ181" s="25"/>
      <c r="FKA181" s="25"/>
      <c r="FKB181" s="25"/>
      <c r="FKC181" s="25"/>
      <c r="FKD181" s="25"/>
      <c r="FKE181" s="25"/>
      <c r="FKF181" s="25"/>
      <c r="FKG181" s="25"/>
      <c r="FKH181" s="25"/>
      <c r="FKI181" s="25"/>
      <c r="FKJ181" s="25"/>
      <c r="FKK181" s="25"/>
      <c r="FKL181" s="25"/>
      <c r="FKM181" s="25"/>
      <c r="FKN181" s="25"/>
      <c r="FKO181" s="25"/>
      <c r="FKP181" s="25"/>
      <c r="FKQ181" s="25"/>
      <c r="FKR181" s="25"/>
      <c r="FKS181" s="25"/>
      <c r="FKT181" s="25"/>
      <c r="FKU181" s="25"/>
      <c r="FKV181" s="25"/>
      <c r="FKW181" s="25"/>
      <c r="FKX181" s="25"/>
      <c r="FKY181" s="25"/>
      <c r="FKZ181" s="25"/>
      <c r="FLA181" s="25"/>
      <c r="FLB181" s="25"/>
      <c r="FLC181" s="25"/>
      <c r="FLD181" s="25"/>
      <c r="FLE181" s="25"/>
      <c r="FLF181" s="25"/>
      <c r="FLG181" s="25"/>
      <c r="FLH181" s="25"/>
      <c r="FLI181" s="25"/>
      <c r="FLJ181" s="25"/>
      <c r="FLK181" s="25"/>
      <c r="FLL181" s="25"/>
      <c r="FLM181" s="25"/>
      <c r="FLN181" s="25"/>
      <c r="FLO181" s="25"/>
      <c r="FLP181" s="25"/>
      <c r="FLQ181" s="25"/>
      <c r="FLR181" s="25"/>
      <c r="FLS181" s="25"/>
      <c r="FLT181" s="25"/>
      <c r="FLU181" s="25"/>
      <c r="FLV181" s="25"/>
      <c r="FLW181" s="25"/>
      <c r="FLX181" s="25"/>
      <c r="FLY181" s="25"/>
      <c r="FLZ181" s="25"/>
      <c r="FMA181" s="25"/>
      <c r="FMB181" s="25"/>
      <c r="FMC181" s="25"/>
      <c r="FMD181" s="25"/>
      <c r="FME181" s="25"/>
      <c r="FMF181" s="25"/>
      <c r="FMG181" s="25"/>
      <c r="FMH181" s="25"/>
      <c r="FMI181" s="25"/>
      <c r="FMJ181" s="25"/>
      <c r="FMK181" s="25"/>
      <c r="FML181" s="25"/>
      <c r="FMM181" s="25"/>
      <c r="FMN181" s="25"/>
      <c r="FMO181" s="25"/>
      <c r="FMP181" s="25"/>
      <c r="FMQ181" s="25"/>
      <c r="FMR181" s="25"/>
      <c r="FMS181" s="25"/>
      <c r="FMT181" s="25"/>
      <c r="FMU181" s="25"/>
      <c r="FMV181" s="25"/>
      <c r="FMW181" s="25"/>
      <c r="FMX181" s="25"/>
      <c r="FMY181" s="25"/>
      <c r="FMZ181" s="25"/>
      <c r="FNA181" s="25"/>
      <c r="FNB181" s="25"/>
      <c r="FNC181" s="25"/>
      <c r="FND181" s="25"/>
      <c r="FNE181" s="25"/>
      <c r="FNF181" s="25"/>
      <c r="FNG181" s="25"/>
      <c r="FNH181" s="25"/>
      <c r="FNI181" s="25"/>
      <c r="FNJ181" s="25"/>
      <c r="FNK181" s="25"/>
      <c r="FNL181" s="25"/>
      <c r="FNM181" s="25"/>
      <c r="FNN181" s="25"/>
      <c r="FNO181" s="25"/>
      <c r="FNP181" s="25"/>
      <c r="FNQ181" s="25"/>
      <c r="FNR181" s="25"/>
      <c r="FNS181" s="25"/>
      <c r="FNT181" s="25"/>
      <c r="FNU181" s="25"/>
      <c r="FNV181" s="25"/>
      <c r="FNW181" s="25"/>
      <c r="FNX181" s="25"/>
      <c r="FNY181" s="25"/>
      <c r="FNZ181" s="25"/>
      <c r="FOA181" s="25"/>
      <c r="FOB181" s="25"/>
      <c r="FOC181" s="25"/>
      <c r="FOD181" s="25"/>
      <c r="FOE181" s="25"/>
      <c r="FOF181" s="25"/>
      <c r="FOG181" s="25"/>
      <c r="FOH181" s="25"/>
      <c r="FOI181" s="25"/>
      <c r="FOJ181" s="25"/>
      <c r="FOK181" s="25"/>
      <c r="FOL181" s="25"/>
      <c r="FOM181" s="25"/>
      <c r="FON181" s="25"/>
      <c r="FOO181" s="25"/>
      <c r="FOP181" s="25"/>
      <c r="FOQ181" s="25"/>
      <c r="FOR181" s="25"/>
      <c r="FOS181" s="25"/>
      <c r="FOT181" s="25"/>
      <c r="FOU181" s="25"/>
      <c r="FOV181" s="25"/>
      <c r="FOW181" s="25"/>
      <c r="FOX181" s="25"/>
      <c r="FOY181" s="25"/>
      <c r="FOZ181" s="25"/>
      <c r="FPA181" s="25"/>
      <c r="FPB181" s="25"/>
      <c r="FPC181" s="25"/>
      <c r="FPD181" s="25"/>
      <c r="FPE181" s="25"/>
      <c r="FPF181" s="25"/>
      <c r="FPG181" s="25"/>
      <c r="FPH181" s="25"/>
      <c r="FPI181" s="25"/>
      <c r="FPJ181" s="25"/>
      <c r="FPK181" s="25"/>
      <c r="FPL181" s="25"/>
      <c r="FPM181" s="25"/>
      <c r="FPN181" s="25"/>
      <c r="FPO181" s="25"/>
      <c r="FPP181" s="25"/>
      <c r="FPQ181" s="25"/>
      <c r="FPR181" s="25"/>
      <c r="FPS181" s="25"/>
      <c r="FPT181" s="25"/>
      <c r="FPU181" s="25"/>
      <c r="FPV181" s="25"/>
      <c r="FPW181" s="25"/>
      <c r="FPX181" s="25"/>
      <c r="FPY181" s="25"/>
      <c r="FPZ181" s="25"/>
      <c r="FQA181" s="25"/>
      <c r="FQB181" s="25"/>
      <c r="FQC181" s="25"/>
      <c r="FQD181" s="25"/>
      <c r="FQE181" s="25"/>
      <c r="FQF181" s="25"/>
      <c r="FQG181" s="25"/>
      <c r="FQH181" s="25"/>
      <c r="FQI181" s="25"/>
      <c r="FQJ181" s="25"/>
      <c r="FQK181" s="25"/>
      <c r="FQL181" s="25"/>
      <c r="FQM181" s="25"/>
      <c r="FQN181" s="25"/>
      <c r="FQO181" s="25"/>
      <c r="FQP181" s="25"/>
      <c r="FQQ181" s="25"/>
      <c r="FQR181" s="25"/>
      <c r="FQS181" s="25"/>
      <c r="FQT181" s="25"/>
      <c r="FQU181" s="25"/>
      <c r="FQV181" s="25"/>
      <c r="FQW181" s="25"/>
      <c r="FQX181" s="25"/>
      <c r="FQY181" s="25"/>
      <c r="FQZ181" s="25"/>
      <c r="FRA181" s="25"/>
      <c r="FRB181" s="25"/>
      <c r="FRC181" s="25"/>
      <c r="FRD181" s="25"/>
      <c r="FRE181" s="25"/>
      <c r="FRF181" s="25"/>
      <c r="FRG181" s="25"/>
      <c r="FRH181" s="25"/>
      <c r="FRI181" s="25"/>
      <c r="FRJ181" s="25"/>
      <c r="FRK181" s="25"/>
      <c r="FRL181" s="25"/>
      <c r="FRM181" s="25"/>
      <c r="FRN181" s="25"/>
      <c r="FRO181" s="25"/>
      <c r="FRP181" s="25"/>
      <c r="FRQ181" s="25"/>
      <c r="FRR181" s="25"/>
      <c r="FRS181" s="25"/>
      <c r="FRT181" s="25"/>
      <c r="FRU181" s="25"/>
      <c r="FRV181" s="25"/>
      <c r="FRW181" s="25"/>
      <c r="FRX181" s="25"/>
      <c r="FRY181" s="25"/>
      <c r="FRZ181" s="25"/>
      <c r="FSA181" s="25"/>
      <c r="FSB181" s="25"/>
      <c r="FSC181" s="25"/>
      <c r="FSD181" s="25"/>
      <c r="FSE181" s="25"/>
      <c r="FSF181" s="25"/>
      <c r="FSG181" s="25"/>
      <c r="FSH181" s="25"/>
      <c r="FSI181" s="25"/>
      <c r="FSJ181" s="25"/>
      <c r="FSK181" s="25"/>
      <c r="FSL181" s="25"/>
      <c r="FSM181" s="25"/>
      <c r="FSN181" s="25"/>
      <c r="FSO181" s="25"/>
      <c r="FSP181" s="25"/>
      <c r="FSQ181" s="25"/>
      <c r="FSR181" s="25"/>
      <c r="FSS181" s="25"/>
      <c r="FST181" s="25"/>
      <c r="FSU181" s="25"/>
      <c r="FSV181" s="25"/>
      <c r="FSW181" s="25"/>
      <c r="FSX181" s="25"/>
      <c r="FSY181" s="25"/>
      <c r="FSZ181" s="25"/>
      <c r="FTA181" s="25"/>
      <c r="FTB181" s="25"/>
      <c r="FTC181" s="25"/>
      <c r="FTD181" s="25"/>
      <c r="FTE181" s="25"/>
      <c r="FTF181" s="25"/>
      <c r="FTG181" s="25"/>
      <c r="FTH181" s="25"/>
      <c r="FTI181" s="25"/>
      <c r="FTJ181" s="25"/>
      <c r="FTK181" s="25"/>
      <c r="FTL181" s="25"/>
      <c r="FTM181" s="25"/>
      <c r="FTN181" s="25"/>
      <c r="FTO181" s="25"/>
      <c r="FTP181" s="25"/>
      <c r="FTQ181" s="25"/>
      <c r="FTR181" s="25"/>
      <c r="FTS181" s="25"/>
      <c r="FTT181" s="25"/>
      <c r="FTU181" s="25"/>
      <c r="FTV181" s="25"/>
      <c r="FTW181" s="25"/>
      <c r="FTX181" s="25"/>
      <c r="FTY181" s="25"/>
      <c r="FTZ181" s="25"/>
      <c r="FUA181" s="25"/>
      <c r="FUB181" s="25"/>
      <c r="FUC181" s="25"/>
      <c r="FUD181" s="25"/>
      <c r="FUE181" s="25"/>
      <c r="FUF181" s="25"/>
      <c r="FUG181" s="25"/>
      <c r="FUH181" s="25"/>
      <c r="FUI181" s="25"/>
      <c r="FUJ181" s="25"/>
      <c r="FUK181" s="25"/>
      <c r="FUL181" s="25"/>
      <c r="FUM181" s="25"/>
      <c r="FUN181" s="25"/>
      <c r="FUO181" s="25"/>
      <c r="FUP181" s="25"/>
      <c r="FUQ181" s="25"/>
      <c r="FUR181" s="25"/>
      <c r="FUS181" s="25"/>
      <c r="FUT181" s="25"/>
      <c r="FUU181" s="25"/>
      <c r="FUV181" s="25"/>
      <c r="FUW181" s="25"/>
      <c r="FUX181" s="25"/>
      <c r="FUY181" s="25"/>
      <c r="FUZ181" s="25"/>
      <c r="FVA181" s="25"/>
      <c r="FVB181" s="25"/>
      <c r="FVC181" s="25"/>
      <c r="FVD181" s="25"/>
      <c r="FVE181" s="25"/>
      <c r="FVF181" s="25"/>
      <c r="FVG181" s="25"/>
      <c r="FVH181" s="25"/>
      <c r="FVI181" s="25"/>
      <c r="FVJ181" s="25"/>
      <c r="FVK181" s="25"/>
      <c r="FVL181" s="25"/>
      <c r="FVM181" s="25"/>
      <c r="FVN181" s="25"/>
      <c r="FVO181" s="25"/>
      <c r="FVP181" s="25"/>
      <c r="FVQ181" s="25"/>
      <c r="FVR181" s="25"/>
      <c r="FVS181" s="25"/>
      <c r="FVT181" s="25"/>
      <c r="FVU181" s="25"/>
      <c r="FVV181" s="25"/>
      <c r="FVW181" s="25"/>
      <c r="FVX181" s="25"/>
      <c r="FVY181" s="25"/>
      <c r="FVZ181" s="25"/>
      <c r="FWA181" s="25"/>
      <c r="FWB181" s="25"/>
      <c r="FWC181" s="25"/>
      <c r="FWD181" s="25"/>
      <c r="FWE181" s="25"/>
      <c r="FWF181" s="25"/>
      <c r="FWG181" s="25"/>
      <c r="FWH181" s="25"/>
      <c r="FWI181" s="25"/>
      <c r="FWJ181" s="25"/>
      <c r="FWK181" s="25"/>
      <c r="FWL181" s="25"/>
      <c r="FWM181" s="25"/>
      <c r="FWN181" s="25"/>
      <c r="FWO181" s="25"/>
      <c r="FWP181" s="25"/>
      <c r="FWQ181" s="25"/>
      <c r="FWR181" s="25"/>
      <c r="FWS181" s="25"/>
      <c r="FWT181" s="25"/>
      <c r="FWU181" s="25"/>
      <c r="FWV181" s="25"/>
      <c r="FWW181" s="25"/>
      <c r="FWX181" s="25"/>
      <c r="FWY181" s="25"/>
      <c r="FWZ181" s="25"/>
      <c r="FXA181" s="25"/>
      <c r="FXB181" s="25"/>
      <c r="FXC181" s="25"/>
      <c r="FXD181" s="25"/>
      <c r="FXE181" s="25"/>
      <c r="FXF181" s="25"/>
      <c r="FXG181" s="25"/>
      <c r="FXH181" s="25"/>
      <c r="FXI181" s="25"/>
      <c r="FXJ181" s="25"/>
      <c r="FXK181" s="25"/>
      <c r="FXL181" s="25"/>
      <c r="FXM181" s="25"/>
      <c r="FXN181" s="25"/>
      <c r="FXO181" s="25"/>
      <c r="FXP181" s="25"/>
      <c r="FXQ181" s="25"/>
      <c r="FXR181" s="25"/>
      <c r="FXS181" s="25"/>
      <c r="FXT181" s="25"/>
      <c r="FXU181" s="25"/>
      <c r="FXV181" s="25"/>
      <c r="FXW181" s="25"/>
      <c r="FXX181" s="25"/>
      <c r="FXY181" s="25"/>
      <c r="FXZ181" s="25"/>
      <c r="FYA181" s="25"/>
      <c r="FYB181" s="25"/>
      <c r="FYC181" s="25"/>
      <c r="FYD181" s="25"/>
      <c r="FYE181" s="25"/>
      <c r="FYF181" s="25"/>
      <c r="FYG181" s="25"/>
      <c r="FYH181" s="25"/>
      <c r="FYI181" s="25"/>
      <c r="FYJ181" s="25"/>
      <c r="FYK181" s="25"/>
      <c r="FYL181" s="25"/>
      <c r="FYM181" s="25"/>
      <c r="FYN181" s="25"/>
      <c r="FYO181" s="25"/>
      <c r="FYP181" s="25"/>
      <c r="FYQ181" s="25"/>
      <c r="FYR181" s="25"/>
      <c r="FYS181" s="25"/>
      <c r="FYT181" s="25"/>
      <c r="FYU181" s="25"/>
      <c r="FYV181" s="25"/>
      <c r="FYW181" s="25"/>
      <c r="FYX181" s="25"/>
      <c r="FYY181" s="25"/>
      <c r="FYZ181" s="25"/>
      <c r="FZA181" s="25"/>
      <c r="FZB181" s="25"/>
      <c r="FZC181" s="25"/>
      <c r="FZD181" s="25"/>
      <c r="FZE181" s="25"/>
      <c r="FZF181" s="25"/>
      <c r="FZG181" s="25"/>
      <c r="FZH181" s="25"/>
      <c r="FZI181" s="25"/>
      <c r="FZJ181" s="25"/>
      <c r="FZK181" s="25"/>
      <c r="FZL181" s="25"/>
      <c r="FZM181" s="25"/>
      <c r="FZN181" s="25"/>
      <c r="FZO181" s="25"/>
      <c r="FZP181" s="25"/>
      <c r="FZQ181" s="25"/>
      <c r="FZR181" s="25"/>
      <c r="FZS181" s="25"/>
      <c r="FZT181" s="25"/>
      <c r="FZU181" s="25"/>
      <c r="FZV181" s="25"/>
      <c r="FZW181" s="25"/>
      <c r="FZX181" s="25"/>
      <c r="FZY181" s="25"/>
      <c r="FZZ181" s="25"/>
      <c r="GAA181" s="25"/>
      <c r="GAB181" s="25"/>
      <c r="GAC181" s="25"/>
      <c r="GAD181" s="25"/>
      <c r="GAE181" s="25"/>
      <c r="GAF181" s="25"/>
      <c r="GAG181" s="25"/>
      <c r="GAH181" s="25"/>
      <c r="GAI181" s="25"/>
      <c r="GAJ181" s="25"/>
      <c r="GAK181" s="25"/>
      <c r="GAL181" s="25"/>
      <c r="GAM181" s="25"/>
      <c r="GAN181" s="25"/>
      <c r="GAO181" s="25"/>
      <c r="GAP181" s="25"/>
      <c r="GAQ181" s="25"/>
      <c r="GAR181" s="25"/>
      <c r="GAS181" s="25"/>
      <c r="GAT181" s="25"/>
      <c r="GAU181" s="25"/>
      <c r="GAV181" s="25"/>
      <c r="GAW181" s="25"/>
      <c r="GAX181" s="25"/>
      <c r="GAY181" s="25"/>
      <c r="GAZ181" s="25"/>
      <c r="GBA181" s="25"/>
      <c r="GBB181" s="25"/>
      <c r="GBC181" s="25"/>
      <c r="GBD181" s="25"/>
      <c r="GBE181" s="25"/>
      <c r="GBF181" s="25"/>
      <c r="GBG181" s="25"/>
      <c r="GBH181" s="25"/>
      <c r="GBI181" s="25"/>
      <c r="GBJ181" s="25"/>
      <c r="GBK181" s="25"/>
      <c r="GBL181" s="25"/>
      <c r="GBM181" s="25"/>
      <c r="GBN181" s="25"/>
      <c r="GBO181" s="25"/>
      <c r="GBP181" s="25"/>
      <c r="GBQ181" s="25"/>
      <c r="GBR181" s="25"/>
      <c r="GBS181" s="25"/>
      <c r="GBT181" s="25"/>
      <c r="GBU181" s="25"/>
      <c r="GBV181" s="25"/>
      <c r="GBW181" s="25"/>
      <c r="GBX181" s="25"/>
      <c r="GBY181" s="25"/>
      <c r="GBZ181" s="25"/>
      <c r="GCA181" s="25"/>
      <c r="GCB181" s="25"/>
      <c r="GCC181" s="25"/>
      <c r="GCD181" s="25"/>
      <c r="GCE181" s="25"/>
      <c r="GCF181" s="25"/>
      <c r="GCG181" s="25"/>
      <c r="GCH181" s="25"/>
      <c r="GCI181" s="25"/>
      <c r="GCJ181" s="25"/>
      <c r="GCK181" s="25"/>
      <c r="GCL181" s="25"/>
      <c r="GCM181" s="25"/>
      <c r="GCN181" s="25"/>
      <c r="GCO181" s="25"/>
      <c r="GCP181" s="25"/>
      <c r="GCQ181" s="25"/>
      <c r="GCR181" s="25"/>
      <c r="GCS181" s="25"/>
      <c r="GCT181" s="25"/>
      <c r="GCU181" s="25"/>
      <c r="GCV181" s="25"/>
      <c r="GCW181" s="25"/>
      <c r="GCX181" s="25"/>
      <c r="GCY181" s="25"/>
      <c r="GCZ181" s="25"/>
      <c r="GDA181" s="25"/>
      <c r="GDB181" s="25"/>
      <c r="GDC181" s="25"/>
      <c r="GDD181" s="25"/>
      <c r="GDE181" s="25"/>
      <c r="GDF181" s="25"/>
      <c r="GDG181" s="25"/>
      <c r="GDH181" s="25"/>
      <c r="GDI181" s="25"/>
      <c r="GDJ181" s="25"/>
      <c r="GDK181" s="25"/>
      <c r="GDL181" s="25"/>
      <c r="GDM181" s="25"/>
      <c r="GDN181" s="25"/>
      <c r="GDO181" s="25"/>
      <c r="GDP181" s="25"/>
      <c r="GDQ181" s="25"/>
      <c r="GDR181" s="25"/>
      <c r="GDS181" s="25"/>
      <c r="GDT181" s="25"/>
      <c r="GDU181" s="25"/>
      <c r="GDV181" s="25"/>
      <c r="GDW181" s="25"/>
      <c r="GDX181" s="25"/>
      <c r="GDY181" s="25"/>
      <c r="GDZ181" s="25"/>
      <c r="GEA181" s="25"/>
      <c r="GEB181" s="25"/>
      <c r="GEC181" s="25"/>
      <c r="GED181" s="25"/>
      <c r="GEE181" s="25"/>
      <c r="GEF181" s="25"/>
      <c r="GEG181" s="25"/>
      <c r="GEH181" s="25"/>
      <c r="GEI181" s="25"/>
      <c r="GEJ181" s="25"/>
      <c r="GEK181" s="25"/>
      <c r="GEL181" s="25"/>
      <c r="GEM181" s="25"/>
      <c r="GEN181" s="25"/>
      <c r="GEO181" s="25"/>
      <c r="GEP181" s="25"/>
      <c r="GEQ181" s="25"/>
      <c r="GER181" s="25"/>
      <c r="GES181" s="25"/>
      <c r="GET181" s="25"/>
      <c r="GEU181" s="25"/>
      <c r="GEV181" s="25"/>
      <c r="GEW181" s="25"/>
      <c r="GEX181" s="25"/>
      <c r="GEY181" s="25"/>
      <c r="GEZ181" s="25"/>
      <c r="GFA181" s="25"/>
      <c r="GFB181" s="25"/>
      <c r="GFC181" s="25"/>
      <c r="GFD181" s="25"/>
      <c r="GFE181" s="25"/>
      <c r="GFF181" s="25"/>
      <c r="GFG181" s="25"/>
      <c r="GFH181" s="25"/>
      <c r="GFI181" s="25"/>
      <c r="GFJ181" s="25"/>
      <c r="GFK181" s="25"/>
      <c r="GFL181" s="25"/>
      <c r="GFM181" s="25"/>
      <c r="GFN181" s="25"/>
      <c r="GFO181" s="25"/>
      <c r="GFP181" s="25"/>
      <c r="GFQ181" s="25"/>
      <c r="GFR181" s="25"/>
      <c r="GFS181" s="25"/>
      <c r="GFT181" s="25"/>
      <c r="GFU181" s="25"/>
      <c r="GFV181" s="25"/>
      <c r="GFW181" s="25"/>
      <c r="GFX181" s="25"/>
      <c r="GFY181" s="25"/>
      <c r="GFZ181" s="25"/>
      <c r="GGA181" s="25"/>
      <c r="GGB181" s="25"/>
      <c r="GGC181" s="25"/>
      <c r="GGD181" s="25"/>
      <c r="GGE181" s="25"/>
      <c r="GGF181" s="25"/>
      <c r="GGG181" s="25"/>
      <c r="GGH181" s="25"/>
      <c r="GGI181" s="25"/>
      <c r="GGJ181" s="25"/>
      <c r="GGK181" s="25"/>
      <c r="GGL181" s="25"/>
      <c r="GGM181" s="25"/>
      <c r="GGN181" s="25"/>
      <c r="GGO181" s="25"/>
      <c r="GGP181" s="25"/>
      <c r="GGQ181" s="25"/>
      <c r="GGR181" s="25"/>
      <c r="GGS181" s="25"/>
      <c r="GGT181" s="25"/>
      <c r="GGU181" s="25"/>
      <c r="GGV181" s="25"/>
      <c r="GGW181" s="25"/>
      <c r="GGX181" s="25"/>
      <c r="GGY181" s="25"/>
      <c r="GGZ181" s="25"/>
      <c r="GHA181" s="25"/>
      <c r="GHB181" s="25"/>
      <c r="GHC181" s="25"/>
      <c r="GHD181" s="25"/>
      <c r="GHE181" s="25"/>
      <c r="GHF181" s="25"/>
      <c r="GHG181" s="25"/>
      <c r="GHH181" s="25"/>
      <c r="GHI181" s="25"/>
      <c r="GHJ181" s="25"/>
      <c r="GHK181" s="25"/>
      <c r="GHL181" s="25"/>
      <c r="GHM181" s="25"/>
      <c r="GHN181" s="25"/>
      <c r="GHO181" s="25"/>
      <c r="GHP181" s="25"/>
      <c r="GHQ181" s="25"/>
      <c r="GHR181" s="25"/>
      <c r="GHS181" s="25"/>
      <c r="GHT181" s="25"/>
      <c r="GHU181" s="25"/>
      <c r="GHV181" s="25"/>
      <c r="GHW181" s="25"/>
      <c r="GHX181" s="25"/>
      <c r="GHY181" s="25"/>
      <c r="GHZ181" s="25"/>
      <c r="GIA181" s="25"/>
      <c r="GIB181" s="25"/>
      <c r="GIC181" s="25"/>
      <c r="GID181" s="25"/>
      <c r="GIE181" s="25"/>
      <c r="GIF181" s="25"/>
      <c r="GIG181" s="25"/>
      <c r="GIH181" s="25"/>
      <c r="GII181" s="25"/>
      <c r="GIJ181" s="25"/>
      <c r="GIK181" s="25"/>
      <c r="GIL181" s="25"/>
      <c r="GIM181" s="25"/>
      <c r="GIN181" s="25"/>
      <c r="GIO181" s="25"/>
      <c r="GIP181" s="25"/>
      <c r="GIQ181" s="25"/>
      <c r="GIR181" s="25"/>
      <c r="GIS181" s="25"/>
      <c r="GIT181" s="25"/>
      <c r="GIU181" s="25"/>
      <c r="GIV181" s="25"/>
      <c r="GIW181" s="25"/>
      <c r="GIX181" s="25"/>
      <c r="GIY181" s="25"/>
      <c r="GIZ181" s="25"/>
      <c r="GJA181" s="25"/>
      <c r="GJB181" s="25"/>
      <c r="GJC181" s="25"/>
      <c r="GJD181" s="25"/>
      <c r="GJE181" s="25"/>
      <c r="GJF181" s="25"/>
      <c r="GJG181" s="25"/>
      <c r="GJH181" s="25"/>
      <c r="GJI181" s="25"/>
      <c r="GJJ181" s="25"/>
      <c r="GJK181" s="25"/>
      <c r="GJL181" s="25"/>
      <c r="GJM181" s="25"/>
      <c r="GJN181" s="25"/>
      <c r="GJO181" s="25"/>
      <c r="GJP181" s="25"/>
      <c r="GJQ181" s="25"/>
      <c r="GJR181" s="25"/>
      <c r="GJS181" s="25"/>
      <c r="GJT181" s="25"/>
      <c r="GJU181" s="25"/>
      <c r="GJV181" s="25"/>
      <c r="GJW181" s="25"/>
      <c r="GJX181" s="25"/>
      <c r="GJY181" s="25"/>
      <c r="GJZ181" s="25"/>
      <c r="GKA181" s="25"/>
      <c r="GKB181" s="25"/>
      <c r="GKC181" s="25"/>
      <c r="GKD181" s="25"/>
      <c r="GKE181" s="25"/>
      <c r="GKF181" s="25"/>
      <c r="GKG181" s="25"/>
      <c r="GKH181" s="25"/>
      <c r="GKI181" s="25"/>
      <c r="GKJ181" s="25"/>
      <c r="GKK181" s="25"/>
      <c r="GKL181" s="25"/>
      <c r="GKM181" s="25"/>
      <c r="GKN181" s="25"/>
      <c r="GKO181" s="25"/>
      <c r="GKP181" s="25"/>
      <c r="GKQ181" s="25"/>
      <c r="GKR181" s="25"/>
      <c r="GKS181" s="25"/>
      <c r="GKT181" s="25"/>
      <c r="GKU181" s="25"/>
      <c r="GKV181" s="25"/>
      <c r="GKW181" s="25"/>
      <c r="GKX181" s="25"/>
      <c r="GKY181" s="25"/>
      <c r="GKZ181" s="25"/>
      <c r="GLA181" s="25"/>
      <c r="GLB181" s="25"/>
      <c r="GLC181" s="25"/>
      <c r="GLD181" s="25"/>
      <c r="GLE181" s="25"/>
      <c r="GLF181" s="25"/>
      <c r="GLG181" s="25"/>
      <c r="GLH181" s="25"/>
      <c r="GLI181" s="25"/>
      <c r="GLJ181" s="25"/>
      <c r="GLK181" s="25"/>
      <c r="GLL181" s="25"/>
      <c r="GLM181" s="25"/>
      <c r="GLN181" s="25"/>
      <c r="GLO181" s="25"/>
      <c r="GLP181" s="25"/>
      <c r="GLQ181" s="25"/>
      <c r="GLR181" s="25"/>
      <c r="GLS181" s="25"/>
      <c r="GLT181" s="25"/>
      <c r="GLU181" s="25"/>
      <c r="GLV181" s="25"/>
      <c r="GLW181" s="25"/>
      <c r="GLX181" s="25"/>
      <c r="GLY181" s="25"/>
      <c r="GLZ181" s="25"/>
      <c r="GMA181" s="25"/>
      <c r="GMB181" s="25"/>
      <c r="GMC181" s="25"/>
      <c r="GMD181" s="25"/>
      <c r="GME181" s="25"/>
      <c r="GMF181" s="25"/>
      <c r="GMG181" s="25"/>
      <c r="GMH181" s="25"/>
      <c r="GMI181" s="25"/>
      <c r="GMJ181" s="25"/>
      <c r="GMK181" s="25"/>
      <c r="GML181" s="25"/>
      <c r="GMM181" s="25"/>
      <c r="GMN181" s="25"/>
      <c r="GMO181" s="25"/>
      <c r="GMP181" s="25"/>
      <c r="GMQ181" s="25"/>
      <c r="GMR181" s="25"/>
      <c r="GMS181" s="25"/>
      <c r="GMT181" s="25"/>
      <c r="GMU181" s="25"/>
      <c r="GMV181" s="25"/>
      <c r="GMW181" s="25"/>
      <c r="GMX181" s="25"/>
      <c r="GMY181" s="25"/>
      <c r="GMZ181" s="25"/>
      <c r="GNA181" s="25"/>
      <c r="GNB181" s="25"/>
      <c r="GNC181" s="25"/>
      <c r="GND181" s="25"/>
      <c r="GNE181" s="25"/>
      <c r="GNF181" s="25"/>
      <c r="GNG181" s="25"/>
      <c r="GNH181" s="25"/>
      <c r="GNI181" s="25"/>
      <c r="GNJ181" s="25"/>
      <c r="GNK181" s="25"/>
      <c r="GNL181" s="25"/>
      <c r="GNM181" s="25"/>
      <c r="GNN181" s="25"/>
      <c r="GNO181" s="25"/>
      <c r="GNP181" s="25"/>
      <c r="GNQ181" s="25"/>
      <c r="GNR181" s="25"/>
      <c r="GNS181" s="25"/>
      <c r="GNT181" s="25"/>
      <c r="GNU181" s="25"/>
      <c r="GNV181" s="25"/>
      <c r="GNW181" s="25"/>
      <c r="GNX181" s="25"/>
      <c r="GNY181" s="25"/>
      <c r="GNZ181" s="25"/>
      <c r="GOA181" s="25"/>
      <c r="GOB181" s="25"/>
      <c r="GOC181" s="25"/>
      <c r="GOD181" s="25"/>
      <c r="GOE181" s="25"/>
      <c r="GOF181" s="25"/>
      <c r="GOG181" s="25"/>
      <c r="GOH181" s="25"/>
      <c r="GOI181" s="25"/>
      <c r="GOJ181" s="25"/>
      <c r="GOK181" s="25"/>
      <c r="GOL181" s="25"/>
      <c r="GOM181" s="25"/>
      <c r="GON181" s="25"/>
      <c r="GOO181" s="25"/>
      <c r="GOP181" s="25"/>
      <c r="GOQ181" s="25"/>
      <c r="GOR181" s="25"/>
      <c r="GOS181" s="25"/>
      <c r="GOT181" s="25"/>
      <c r="GOU181" s="25"/>
      <c r="GOV181" s="25"/>
      <c r="GOW181" s="25"/>
      <c r="GOX181" s="25"/>
      <c r="GOY181" s="25"/>
      <c r="GOZ181" s="25"/>
      <c r="GPA181" s="25"/>
      <c r="GPB181" s="25"/>
      <c r="GPC181" s="25"/>
      <c r="GPD181" s="25"/>
      <c r="GPE181" s="25"/>
      <c r="GPF181" s="25"/>
      <c r="GPG181" s="25"/>
      <c r="GPH181" s="25"/>
      <c r="GPI181" s="25"/>
      <c r="GPJ181" s="25"/>
      <c r="GPK181" s="25"/>
      <c r="GPL181" s="25"/>
      <c r="GPM181" s="25"/>
      <c r="GPN181" s="25"/>
      <c r="GPO181" s="25"/>
      <c r="GPP181" s="25"/>
      <c r="GPQ181" s="25"/>
      <c r="GPR181" s="25"/>
      <c r="GPS181" s="25"/>
      <c r="GPT181" s="25"/>
      <c r="GPU181" s="25"/>
      <c r="GPV181" s="25"/>
      <c r="GPW181" s="25"/>
      <c r="GPX181" s="25"/>
      <c r="GPY181" s="25"/>
      <c r="GPZ181" s="25"/>
      <c r="GQA181" s="25"/>
      <c r="GQB181" s="25"/>
      <c r="GQC181" s="25"/>
      <c r="GQD181" s="25"/>
      <c r="GQE181" s="25"/>
      <c r="GQF181" s="25"/>
      <c r="GQG181" s="25"/>
      <c r="GQH181" s="25"/>
      <c r="GQI181" s="25"/>
      <c r="GQJ181" s="25"/>
      <c r="GQK181" s="25"/>
      <c r="GQL181" s="25"/>
      <c r="GQM181" s="25"/>
      <c r="GQN181" s="25"/>
      <c r="GQO181" s="25"/>
      <c r="GQP181" s="25"/>
      <c r="GQQ181" s="25"/>
      <c r="GQR181" s="25"/>
      <c r="GQS181" s="25"/>
      <c r="GQT181" s="25"/>
      <c r="GQU181" s="25"/>
      <c r="GQV181" s="25"/>
      <c r="GQW181" s="25"/>
      <c r="GQX181" s="25"/>
      <c r="GQY181" s="25"/>
      <c r="GQZ181" s="25"/>
      <c r="GRA181" s="25"/>
      <c r="GRB181" s="25"/>
      <c r="GRC181" s="25"/>
      <c r="GRD181" s="25"/>
      <c r="GRE181" s="25"/>
      <c r="GRF181" s="25"/>
      <c r="GRG181" s="25"/>
      <c r="GRH181" s="25"/>
      <c r="GRI181" s="25"/>
      <c r="GRJ181" s="25"/>
      <c r="GRK181" s="25"/>
      <c r="GRL181" s="25"/>
      <c r="GRM181" s="25"/>
      <c r="GRN181" s="25"/>
      <c r="GRO181" s="25"/>
      <c r="GRP181" s="25"/>
      <c r="GRQ181" s="25"/>
      <c r="GRR181" s="25"/>
      <c r="GRS181" s="25"/>
      <c r="GRT181" s="25"/>
      <c r="GRU181" s="25"/>
      <c r="GRV181" s="25"/>
      <c r="GRW181" s="25"/>
      <c r="GRX181" s="25"/>
      <c r="GRY181" s="25"/>
      <c r="GRZ181" s="25"/>
      <c r="GSA181" s="25"/>
      <c r="GSB181" s="25"/>
      <c r="GSC181" s="25"/>
      <c r="GSD181" s="25"/>
      <c r="GSE181" s="25"/>
      <c r="GSF181" s="25"/>
      <c r="GSG181" s="25"/>
      <c r="GSH181" s="25"/>
      <c r="GSI181" s="25"/>
      <c r="GSJ181" s="25"/>
      <c r="GSK181" s="25"/>
      <c r="GSL181" s="25"/>
      <c r="GSM181" s="25"/>
      <c r="GSN181" s="25"/>
      <c r="GSO181" s="25"/>
      <c r="GSP181" s="25"/>
      <c r="GSQ181" s="25"/>
      <c r="GSR181" s="25"/>
      <c r="GSS181" s="25"/>
      <c r="GST181" s="25"/>
      <c r="GSU181" s="25"/>
      <c r="GSV181" s="25"/>
      <c r="GSW181" s="25"/>
      <c r="GSX181" s="25"/>
      <c r="GSY181" s="25"/>
      <c r="GSZ181" s="25"/>
      <c r="GTA181" s="25"/>
      <c r="GTB181" s="25"/>
      <c r="GTC181" s="25"/>
      <c r="GTD181" s="25"/>
      <c r="GTE181" s="25"/>
      <c r="GTF181" s="25"/>
      <c r="GTG181" s="25"/>
      <c r="GTH181" s="25"/>
      <c r="GTI181" s="25"/>
      <c r="GTJ181" s="25"/>
      <c r="GTK181" s="25"/>
      <c r="GTL181" s="25"/>
      <c r="GTM181" s="25"/>
      <c r="GTN181" s="25"/>
      <c r="GTO181" s="25"/>
      <c r="GTP181" s="25"/>
      <c r="GTQ181" s="25"/>
      <c r="GTR181" s="25"/>
      <c r="GTS181" s="25"/>
      <c r="GTT181" s="25"/>
      <c r="GTU181" s="25"/>
      <c r="GTV181" s="25"/>
      <c r="GTW181" s="25"/>
      <c r="GTX181" s="25"/>
      <c r="GTY181" s="25"/>
      <c r="GTZ181" s="25"/>
      <c r="GUA181" s="25"/>
      <c r="GUB181" s="25"/>
      <c r="GUC181" s="25"/>
      <c r="GUD181" s="25"/>
      <c r="GUE181" s="25"/>
      <c r="GUF181" s="25"/>
      <c r="GUG181" s="25"/>
      <c r="GUH181" s="25"/>
      <c r="GUI181" s="25"/>
      <c r="GUJ181" s="25"/>
      <c r="GUK181" s="25"/>
      <c r="GUL181" s="25"/>
      <c r="GUM181" s="25"/>
      <c r="GUN181" s="25"/>
      <c r="GUO181" s="25"/>
      <c r="GUP181" s="25"/>
      <c r="GUQ181" s="25"/>
      <c r="GUR181" s="25"/>
      <c r="GUS181" s="25"/>
      <c r="GUT181" s="25"/>
      <c r="GUU181" s="25"/>
      <c r="GUV181" s="25"/>
      <c r="GUW181" s="25"/>
      <c r="GUX181" s="25"/>
      <c r="GUY181" s="25"/>
      <c r="GUZ181" s="25"/>
      <c r="GVA181" s="25"/>
      <c r="GVB181" s="25"/>
      <c r="GVC181" s="25"/>
      <c r="GVD181" s="25"/>
      <c r="GVE181" s="25"/>
      <c r="GVF181" s="25"/>
      <c r="GVG181" s="25"/>
      <c r="GVH181" s="25"/>
      <c r="GVI181" s="25"/>
      <c r="GVJ181" s="25"/>
      <c r="GVK181" s="25"/>
      <c r="GVL181" s="25"/>
      <c r="GVM181" s="25"/>
      <c r="GVN181" s="25"/>
      <c r="GVO181" s="25"/>
      <c r="GVP181" s="25"/>
      <c r="GVQ181" s="25"/>
      <c r="GVR181" s="25"/>
      <c r="GVS181" s="25"/>
      <c r="GVT181" s="25"/>
      <c r="GVU181" s="25"/>
      <c r="GVV181" s="25"/>
      <c r="GVW181" s="25"/>
      <c r="GVX181" s="25"/>
      <c r="GVY181" s="25"/>
      <c r="GVZ181" s="25"/>
      <c r="GWA181" s="25"/>
      <c r="GWB181" s="25"/>
      <c r="GWC181" s="25"/>
      <c r="GWD181" s="25"/>
      <c r="GWE181" s="25"/>
      <c r="GWF181" s="25"/>
      <c r="GWG181" s="25"/>
      <c r="GWH181" s="25"/>
      <c r="GWI181" s="25"/>
      <c r="GWJ181" s="25"/>
      <c r="GWK181" s="25"/>
      <c r="GWL181" s="25"/>
      <c r="GWM181" s="25"/>
      <c r="GWN181" s="25"/>
      <c r="GWO181" s="25"/>
      <c r="GWP181" s="25"/>
      <c r="GWQ181" s="25"/>
      <c r="GWR181" s="25"/>
      <c r="GWS181" s="25"/>
      <c r="GWT181" s="25"/>
      <c r="GWU181" s="25"/>
      <c r="GWV181" s="25"/>
      <c r="GWW181" s="25"/>
      <c r="GWX181" s="25"/>
      <c r="GWY181" s="25"/>
      <c r="GWZ181" s="25"/>
      <c r="GXA181" s="25"/>
      <c r="GXB181" s="25"/>
      <c r="GXC181" s="25"/>
      <c r="GXD181" s="25"/>
      <c r="GXE181" s="25"/>
      <c r="GXF181" s="25"/>
      <c r="GXG181" s="25"/>
      <c r="GXH181" s="25"/>
      <c r="GXI181" s="25"/>
      <c r="GXJ181" s="25"/>
      <c r="GXK181" s="25"/>
      <c r="GXL181" s="25"/>
      <c r="GXM181" s="25"/>
      <c r="GXN181" s="25"/>
      <c r="GXO181" s="25"/>
      <c r="GXP181" s="25"/>
      <c r="GXQ181" s="25"/>
      <c r="GXR181" s="25"/>
      <c r="GXS181" s="25"/>
      <c r="GXT181" s="25"/>
      <c r="GXU181" s="25"/>
      <c r="GXV181" s="25"/>
      <c r="GXW181" s="25"/>
      <c r="GXX181" s="25"/>
      <c r="GXY181" s="25"/>
      <c r="GXZ181" s="25"/>
      <c r="GYA181" s="25"/>
      <c r="GYB181" s="25"/>
      <c r="GYC181" s="25"/>
      <c r="GYD181" s="25"/>
      <c r="GYE181" s="25"/>
      <c r="GYF181" s="25"/>
      <c r="GYG181" s="25"/>
      <c r="GYH181" s="25"/>
      <c r="GYI181" s="25"/>
      <c r="GYJ181" s="25"/>
      <c r="GYK181" s="25"/>
      <c r="GYL181" s="25"/>
      <c r="GYM181" s="25"/>
      <c r="GYN181" s="25"/>
      <c r="GYO181" s="25"/>
      <c r="GYP181" s="25"/>
      <c r="GYQ181" s="25"/>
      <c r="GYR181" s="25"/>
      <c r="GYS181" s="25"/>
      <c r="GYT181" s="25"/>
      <c r="GYU181" s="25"/>
      <c r="GYV181" s="25"/>
      <c r="GYW181" s="25"/>
      <c r="GYX181" s="25"/>
      <c r="GYY181" s="25"/>
      <c r="GYZ181" s="25"/>
      <c r="GZA181" s="25"/>
      <c r="GZB181" s="25"/>
      <c r="GZC181" s="25"/>
      <c r="GZD181" s="25"/>
      <c r="GZE181" s="25"/>
      <c r="GZF181" s="25"/>
      <c r="GZG181" s="25"/>
      <c r="GZH181" s="25"/>
      <c r="GZI181" s="25"/>
      <c r="GZJ181" s="25"/>
      <c r="GZK181" s="25"/>
      <c r="GZL181" s="25"/>
      <c r="GZM181" s="25"/>
      <c r="GZN181" s="25"/>
      <c r="GZO181" s="25"/>
      <c r="GZP181" s="25"/>
      <c r="GZQ181" s="25"/>
      <c r="GZR181" s="25"/>
      <c r="GZS181" s="25"/>
      <c r="GZT181" s="25"/>
      <c r="GZU181" s="25"/>
      <c r="GZV181" s="25"/>
      <c r="GZW181" s="25"/>
      <c r="GZX181" s="25"/>
      <c r="GZY181" s="25"/>
      <c r="GZZ181" s="25"/>
      <c r="HAA181" s="25"/>
      <c r="HAB181" s="25"/>
      <c r="HAC181" s="25"/>
      <c r="HAD181" s="25"/>
      <c r="HAE181" s="25"/>
      <c r="HAF181" s="25"/>
      <c r="HAG181" s="25"/>
      <c r="HAH181" s="25"/>
      <c r="HAI181" s="25"/>
      <c r="HAJ181" s="25"/>
      <c r="HAK181" s="25"/>
      <c r="HAL181" s="25"/>
      <c r="HAM181" s="25"/>
      <c r="HAN181" s="25"/>
      <c r="HAO181" s="25"/>
      <c r="HAP181" s="25"/>
      <c r="HAQ181" s="25"/>
      <c r="HAR181" s="25"/>
      <c r="HAS181" s="25"/>
      <c r="HAT181" s="25"/>
      <c r="HAU181" s="25"/>
      <c r="HAV181" s="25"/>
      <c r="HAW181" s="25"/>
      <c r="HAX181" s="25"/>
      <c r="HAY181" s="25"/>
      <c r="HAZ181" s="25"/>
      <c r="HBA181" s="25"/>
      <c r="HBB181" s="25"/>
      <c r="HBC181" s="25"/>
      <c r="HBD181" s="25"/>
      <c r="HBE181" s="25"/>
      <c r="HBF181" s="25"/>
      <c r="HBG181" s="25"/>
      <c r="HBH181" s="25"/>
      <c r="HBI181" s="25"/>
      <c r="HBJ181" s="25"/>
      <c r="HBK181" s="25"/>
      <c r="HBL181" s="25"/>
      <c r="HBM181" s="25"/>
      <c r="HBN181" s="25"/>
      <c r="HBO181" s="25"/>
      <c r="HBP181" s="25"/>
      <c r="HBQ181" s="25"/>
      <c r="HBR181" s="25"/>
      <c r="HBS181" s="25"/>
      <c r="HBT181" s="25"/>
      <c r="HBU181" s="25"/>
      <c r="HBV181" s="25"/>
      <c r="HBW181" s="25"/>
      <c r="HBX181" s="25"/>
      <c r="HBY181" s="25"/>
      <c r="HBZ181" s="25"/>
      <c r="HCA181" s="25"/>
      <c r="HCB181" s="25"/>
      <c r="HCC181" s="25"/>
      <c r="HCD181" s="25"/>
      <c r="HCE181" s="25"/>
      <c r="HCF181" s="25"/>
      <c r="HCG181" s="25"/>
      <c r="HCH181" s="25"/>
      <c r="HCI181" s="25"/>
      <c r="HCJ181" s="25"/>
      <c r="HCK181" s="25"/>
      <c r="HCL181" s="25"/>
      <c r="HCM181" s="25"/>
      <c r="HCN181" s="25"/>
      <c r="HCO181" s="25"/>
      <c r="HCP181" s="25"/>
      <c r="HCQ181" s="25"/>
      <c r="HCR181" s="25"/>
      <c r="HCS181" s="25"/>
      <c r="HCT181" s="25"/>
      <c r="HCU181" s="25"/>
      <c r="HCV181" s="25"/>
      <c r="HCW181" s="25"/>
      <c r="HCX181" s="25"/>
      <c r="HCY181" s="25"/>
      <c r="HCZ181" s="25"/>
      <c r="HDA181" s="25"/>
      <c r="HDB181" s="25"/>
      <c r="HDC181" s="25"/>
      <c r="HDD181" s="25"/>
      <c r="HDE181" s="25"/>
      <c r="HDF181" s="25"/>
      <c r="HDG181" s="25"/>
      <c r="HDH181" s="25"/>
      <c r="HDI181" s="25"/>
      <c r="HDJ181" s="25"/>
      <c r="HDK181" s="25"/>
      <c r="HDL181" s="25"/>
      <c r="HDM181" s="25"/>
      <c r="HDN181" s="25"/>
      <c r="HDO181" s="25"/>
      <c r="HDP181" s="25"/>
      <c r="HDQ181" s="25"/>
      <c r="HDR181" s="25"/>
      <c r="HDS181" s="25"/>
      <c r="HDT181" s="25"/>
      <c r="HDU181" s="25"/>
      <c r="HDV181" s="25"/>
      <c r="HDW181" s="25"/>
      <c r="HDX181" s="25"/>
      <c r="HDY181" s="25"/>
      <c r="HDZ181" s="25"/>
      <c r="HEA181" s="25"/>
      <c r="HEB181" s="25"/>
      <c r="HEC181" s="25"/>
      <c r="HED181" s="25"/>
      <c r="HEE181" s="25"/>
      <c r="HEF181" s="25"/>
      <c r="HEG181" s="25"/>
      <c r="HEH181" s="25"/>
      <c r="HEI181" s="25"/>
      <c r="HEJ181" s="25"/>
      <c r="HEK181" s="25"/>
      <c r="HEL181" s="25"/>
      <c r="HEM181" s="25"/>
      <c r="HEN181" s="25"/>
      <c r="HEO181" s="25"/>
      <c r="HEP181" s="25"/>
      <c r="HEQ181" s="25"/>
      <c r="HER181" s="25"/>
      <c r="HES181" s="25"/>
      <c r="HET181" s="25"/>
      <c r="HEU181" s="25"/>
      <c r="HEV181" s="25"/>
      <c r="HEW181" s="25"/>
      <c r="HEX181" s="25"/>
      <c r="HEY181" s="25"/>
      <c r="HEZ181" s="25"/>
      <c r="HFA181" s="25"/>
      <c r="HFB181" s="25"/>
      <c r="HFC181" s="25"/>
      <c r="HFD181" s="25"/>
      <c r="HFE181" s="25"/>
      <c r="HFF181" s="25"/>
      <c r="HFG181" s="25"/>
      <c r="HFH181" s="25"/>
      <c r="HFI181" s="25"/>
      <c r="HFJ181" s="25"/>
      <c r="HFK181" s="25"/>
      <c r="HFL181" s="25"/>
      <c r="HFM181" s="25"/>
      <c r="HFN181" s="25"/>
      <c r="HFO181" s="25"/>
      <c r="HFP181" s="25"/>
      <c r="HFQ181" s="25"/>
      <c r="HFR181" s="25"/>
      <c r="HFS181" s="25"/>
      <c r="HFT181" s="25"/>
      <c r="HFU181" s="25"/>
      <c r="HFV181" s="25"/>
      <c r="HFW181" s="25"/>
      <c r="HFX181" s="25"/>
      <c r="HFY181" s="25"/>
      <c r="HFZ181" s="25"/>
      <c r="HGA181" s="25"/>
      <c r="HGB181" s="25"/>
      <c r="HGC181" s="25"/>
      <c r="HGD181" s="25"/>
      <c r="HGE181" s="25"/>
      <c r="HGF181" s="25"/>
      <c r="HGG181" s="25"/>
      <c r="HGH181" s="25"/>
      <c r="HGI181" s="25"/>
      <c r="HGJ181" s="25"/>
      <c r="HGK181" s="25"/>
      <c r="HGL181" s="25"/>
      <c r="HGM181" s="25"/>
      <c r="HGN181" s="25"/>
      <c r="HGO181" s="25"/>
      <c r="HGP181" s="25"/>
      <c r="HGQ181" s="25"/>
      <c r="HGR181" s="25"/>
      <c r="HGS181" s="25"/>
      <c r="HGT181" s="25"/>
      <c r="HGU181" s="25"/>
      <c r="HGV181" s="25"/>
      <c r="HGW181" s="25"/>
      <c r="HGX181" s="25"/>
      <c r="HGY181" s="25"/>
      <c r="HGZ181" s="25"/>
      <c r="HHA181" s="25"/>
      <c r="HHB181" s="25"/>
      <c r="HHC181" s="25"/>
      <c r="HHD181" s="25"/>
      <c r="HHE181" s="25"/>
      <c r="HHF181" s="25"/>
      <c r="HHG181" s="25"/>
      <c r="HHH181" s="25"/>
      <c r="HHI181" s="25"/>
      <c r="HHJ181" s="25"/>
      <c r="HHK181" s="25"/>
      <c r="HHL181" s="25"/>
      <c r="HHM181" s="25"/>
      <c r="HHN181" s="25"/>
      <c r="HHO181" s="25"/>
      <c r="HHP181" s="25"/>
      <c r="HHQ181" s="25"/>
      <c r="HHR181" s="25"/>
      <c r="HHS181" s="25"/>
      <c r="HHT181" s="25"/>
      <c r="HHU181" s="25"/>
      <c r="HHV181" s="25"/>
      <c r="HHW181" s="25"/>
      <c r="HHX181" s="25"/>
      <c r="HHY181" s="25"/>
      <c r="HHZ181" s="25"/>
      <c r="HIA181" s="25"/>
      <c r="HIB181" s="25"/>
      <c r="HIC181" s="25"/>
      <c r="HID181" s="25"/>
      <c r="HIE181" s="25"/>
      <c r="HIF181" s="25"/>
      <c r="HIG181" s="25"/>
      <c r="HIH181" s="25"/>
      <c r="HII181" s="25"/>
      <c r="HIJ181" s="25"/>
      <c r="HIK181" s="25"/>
      <c r="HIL181" s="25"/>
      <c r="HIM181" s="25"/>
      <c r="HIN181" s="25"/>
      <c r="HIO181" s="25"/>
      <c r="HIP181" s="25"/>
      <c r="HIQ181" s="25"/>
      <c r="HIR181" s="25"/>
      <c r="HIS181" s="25"/>
      <c r="HIT181" s="25"/>
      <c r="HIU181" s="25"/>
      <c r="HIV181" s="25"/>
      <c r="HIW181" s="25"/>
      <c r="HIX181" s="25"/>
      <c r="HIY181" s="25"/>
      <c r="HIZ181" s="25"/>
      <c r="HJA181" s="25"/>
      <c r="HJB181" s="25"/>
      <c r="HJC181" s="25"/>
      <c r="HJD181" s="25"/>
      <c r="HJE181" s="25"/>
      <c r="HJF181" s="25"/>
      <c r="HJG181" s="25"/>
      <c r="HJH181" s="25"/>
      <c r="HJI181" s="25"/>
      <c r="HJJ181" s="25"/>
      <c r="HJK181" s="25"/>
      <c r="HJL181" s="25"/>
      <c r="HJM181" s="25"/>
      <c r="HJN181" s="25"/>
      <c r="HJO181" s="25"/>
      <c r="HJP181" s="25"/>
      <c r="HJQ181" s="25"/>
      <c r="HJR181" s="25"/>
      <c r="HJS181" s="25"/>
      <c r="HJT181" s="25"/>
      <c r="HJU181" s="25"/>
      <c r="HJV181" s="25"/>
      <c r="HJW181" s="25"/>
      <c r="HJX181" s="25"/>
      <c r="HJY181" s="25"/>
      <c r="HJZ181" s="25"/>
      <c r="HKA181" s="25"/>
      <c r="HKB181" s="25"/>
      <c r="HKC181" s="25"/>
      <c r="HKD181" s="25"/>
      <c r="HKE181" s="25"/>
      <c r="HKF181" s="25"/>
      <c r="HKG181" s="25"/>
      <c r="HKH181" s="25"/>
      <c r="HKI181" s="25"/>
      <c r="HKJ181" s="25"/>
      <c r="HKK181" s="25"/>
      <c r="HKL181" s="25"/>
      <c r="HKM181" s="25"/>
      <c r="HKN181" s="25"/>
      <c r="HKO181" s="25"/>
      <c r="HKP181" s="25"/>
      <c r="HKQ181" s="25"/>
      <c r="HKR181" s="25"/>
      <c r="HKS181" s="25"/>
      <c r="HKT181" s="25"/>
      <c r="HKU181" s="25"/>
      <c r="HKV181" s="25"/>
      <c r="HKW181" s="25"/>
      <c r="HKX181" s="25"/>
      <c r="HKY181" s="25"/>
      <c r="HKZ181" s="25"/>
      <c r="HLA181" s="25"/>
      <c r="HLB181" s="25"/>
      <c r="HLC181" s="25"/>
      <c r="HLD181" s="25"/>
      <c r="HLE181" s="25"/>
      <c r="HLF181" s="25"/>
      <c r="HLG181" s="25"/>
      <c r="HLH181" s="25"/>
      <c r="HLI181" s="25"/>
      <c r="HLJ181" s="25"/>
      <c r="HLK181" s="25"/>
      <c r="HLL181" s="25"/>
      <c r="HLM181" s="25"/>
      <c r="HLN181" s="25"/>
      <c r="HLO181" s="25"/>
      <c r="HLP181" s="25"/>
      <c r="HLQ181" s="25"/>
      <c r="HLR181" s="25"/>
      <c r="HLS181" s="25"/>
      <c r="HLT181" s="25"/>
      <c r="HLU181" s="25"/>
      <c r="HLV181" s="25"/>
      <c r="HLW181" s="25"/>
      <c r="HLX181" s="25"/>
      <c r="HLY181" s="25"/>
      <c r="HLZ181" s="25"/>
      <c r="HMA181" s="25"/>
      <c r="HMB181" s="25"/>
      <c r="HMC181" s="25"/>
      <c r="HMD181" s="25"/>
      <c r="HME181" s="25"/>
      <c r="HMF181" s="25"/>
      <c r="HMG181" s="25"/>
      <c r="HMH181" s="25"/>
      <c r="HMI181" s="25"/>
      <c r="HMJ181" s="25"/>
      <c r="HMK181" s="25"/>
      <c r="HML181" s="25"/>
      <c r="HMM181" s="25"/>
      <c r="HMN181" s="25"/>
      <c r="HMO181" s="25"/>
      <c r="HMP181" s="25"/>
      <c r="HMQ181" s="25"/>
      <c r="HMR181" s="25"/>
      <c r="HMS181" s="25"/>
      <c r="HMT181" s="25"/>
      <c r="HMU181" s="25"/>
      <c r="HMV181" s="25"/>
      <c r="HMW181" s="25"/>
      <c r="HMX181" s="25"/>
      <c r="HMY181" s="25"/>
      <c r="HMZ181" s="25"/>
      <c r="HNA181" s="25"/>
      <c r="HNB181" s="25"/>
      <c r="HNC181" s="25"/>
      <c r="HND181" s="25"/>
      <c r="HNE181" s="25"/>
      <c r="HNF181" s="25"/>
      <c r="HNG181" s="25"/>
      <c r="HNH181" s="25"/>
      <c r="HNI181" s="25"/>
      <c r="HNJ181" s="25"/>
      <c r="HNK181" s="25"/>
      <c r="HNL181" s="25"/>
      <c r="HNM181" s="25"/>
      <c r="HNN181" s="25"/>
      <c r="HNO181" s="25"/>
      <c r="HNP181" s="25"/>
      <c r="HNQ181" s="25"/>
      <c r="HNR181" s="25"/>
      <c r="HNS181" s="25"/>
      <c r="HNT181" s="25"/>
      <c r="HNU181" s="25"/>
      <c r="HNV181" s="25"/>
      <c r="HNW181" s="25"/>
      <c r="HNX181" s="25"/>
      <c r="HNY181" s="25"/>
      <c r="HNZ181" s="25"/>
      <c r="HOA181" s="25"/>
      <c r="HOB181" s="25"/>
      <c r="HOC181" s="25"/>
      <c r="HOD181" s="25"/>
      <c r="HOE181" s="25"/>
      <c r="HOF181" s="25"/>
      <c r="HOG181" s="25"/>
      <c r="HOH181" s="25"/>
      <c r="HOI181" s="25"/>
      <c r="HOJ181" s="25"/>
      <c r="HOK181" s="25"/>
      <c r="HOL181" s="25"/>
      <c r="HOM181" s="25"/>
      <c r="HON181" s="25"/>
      <c r="HOO181" s="25"/>
      <c r="HOP181" s="25"/>
      <c r="HOQ181" s="25"/>
      <c r="HOR181" s="25"/>
      <c r="HOS181" s="25"/>
      <c r="HOT181" s="25"/>
      <c r="HOU181" s="25"/>
      <c r="HOV181" s="25"/>
      <c r="HOW181" s="25"/>
      <c r="HOX181" s="25"/>
      <c r="HOY181" s="25"/>
      <c r="HOZ181" s="25"/>
      <c r="HPA181" s="25"/>
      <c r="HPB181" s="25"/>
      <c r="HPC181" s="25"/>
      <c r="HPD181" s="25"/>
      <c r="HPE181" s="25"/>
      <c r="HPF181" s="25"/>
      <c r="HPG181" s="25"/>
      <c r="HPH181" s="25"/>
      <c r="HPI181" s="25"/>
      <c r="HPJ181" s="25"/>
      <c r="HPK181" s="25"/>
      <c r="HPL181" s="25"/>
      <c r="HPM181" s="25"/>
      <c r="HPN181" s="25"/>
      <c r="HPO181" s="25"/>
      <c r="HPP181" s="25"/>
      <c r="HPQ181" s="25"/>
      <c r="HPR181" s="25"/>
      <c r="HPS181" s="25"/>
      <c r="HPT181" s="25"/>
      <c r="HPU181" s="25"/>
      <c r="HPV181" s="25"/>
      <c r="HPW181" s="25"/>
      <c r="HPX181" s="25"/>
      <c r="HPY181" s="25"/>
      <c r="HPZ181" s="25"/>
      <c r="HQA181" s="25"/>
      <c r="HQB181" s="25"/>
      <c r="HQC181" s="25"/>
      <c r="HQD181" s="25"/>
      <c r="HQE181" s="25"/>
      <c r="HQF181" s="25"/>
      <c r="HQG181" s="25"/>
      <c r="HQH181" s="25"/>
      <c r="HQI181" s="25"/>
      <c r="HQJ181" s="25"/>
      <c r="HQK181" s="25"/>
      <c r="HQL181" s="25"/>
      <c r="HQM181" s="25"/>
      <c r="HQN181" s="25"/>
      <c r="HQO181" s="25"/>
      <c r="HQP181" s="25"/>
      <c r="HQQ181" s="25"/>
      <c r="HQR181" s="25"/>
      <c r="HQS181" s="25"/>
      <c r="HQT181" s="25"/>
      <c r="HQU181" s="25"/>
      <c r="HQV181" s="25"/>
      <c r="HQW181" s="25"/>
      <c r="HQX181" s="25"/>
      <c r="HQY181" s="25"/>
      <c r="HQZ181" s="25"/>
      <c r="HRA181" s="25"/>
      <c r="HRB181" s="25"/>
      <c r="HRC181" s="25"/>
      <c r="HRD181" s="25"/>
      <c r="HRE181" s="25"/>
      <c r="HRF181" s="25"/>
      <c r="HRG181" s="25"/>
      <c r="HRH181" s="25"/>
      <c r="HRI181" s="25"/>
      <c r="HRJ181" s="25"/>
      <c r="HRK181" s="25"/>
      <c r="HRL181" s="25"/>
      <c r="HRM181" s="25"/>
      <c r="HRN181" s="25"/>
      <c r="HRO181" s="25"/>
      <c r="HRP181" s="25"/>
      <c r="HRQ181" s="25"/>
      <c r="HRR181" s="25"/>
      <c r="HRS181" s="25"/>
      <c r="HRT181" s="25"/>
      <c r="HRU181" s="25"/>
      <c r="HRV181" s="25"/>
      <c r="HRW181" s="25"/>
      <c r="HRX181" s="25"/>
      <c r="HRY181" s="25"/>
      <c r="HRZ181" s="25"/>
      <c r="HSA181" s="25"/>
      <c r="HSB181" s="25"/>
      <c r="HSC181" s="25"/>
      <c r="HSD181" s="25"/>
      <c r="HSE181" s="25"/>
      <c r="HSF181" s="25"/>
      <c r="HSG181" s="25"/>
      <c r="HSH181" s="25"/>
      <c r="HSI181" s="25"/>
      <c r="HSJ181" s="25"/>
      <c r="HSK181" s="25"/>
      <c r="HSL181" s="25"/>
      <c r="HSM181" s="25"/>
      <c r="HSN181" s="25"/>
      <c r="HSO181" s="25"/>
      <c r="HSP181" s="25"/>
      <c r="HSQ181" s="25"/>
      <c r="HSR181" s="25"/>
      <c r="HSS181" s="25"/>
      <c r="HST181" s="25"/>
      <c r="HSU181" s="25"/>
      <c r="HSV181" s="25"/>
      <c r="HSW181" s="25"/>
      <c r="HSX181" s="25"/>
      <c r="HSY181" s="25"/>
      <c r="HSZ181" s="25"/>
      <c r="HTA181" s="25"/>
      <c r="HTB181" s="25"/>
      <c r="HTC181" s="25"/>
      <c r="HTD181" s="25"/>
      <c r="HTE181" s="25"/>
      <c r="HTF181" s="25"/>
      <c r="HTG181" s="25"/>
      <c r="HTH181" s="25"/>
      <c r="HTI181" s="25"/>
      <c r="HTJ181" s="25"/>
      <c r="HTK181" s="25"/>
      <c r="HTL181" s="25"/>
      <c r="HTM181" s="25"/>
      <c r="HTN181" s="25"/>
      <c r="HTO181" s="25"/>
      <c r="HTP181" s="25"/>
      <c r="HTQ181" s="25"/>
      <c r="HTR181" s="25"/>
      <c r="HTS181" s="25"/>
      <c r="HTT181" s="25"/>
      <c r="HTU181" s="25"/>
      <c r="HTV181" s="25"/>
      <c r="HTW181" s="25"/>
      <c r="HTX181" s="25"/>
      <c r="HTY181" s="25"/>
      <c r="HTZ181" s="25"/>
      <c r="HUA181" s="25"/>
      <c r="HUB181" s="25"/>
      <c r="HUC181" s="25"/>
      <c r="HUD181" s="25"/>
      <c r="HUE181" s="25"/>
      <c r="HUF181" s="25"/>
      <c r="HUG181" s="25"/>
      <c r="HUH181" s="25"/>
      <c r="HUI181" s="25"/>
      <c r="HUJ181" s="25"/>
      <c r="HUK181" s="25"/>
      <c r="HUL181" s="25"/>
      <c r="HUM181" s="25"/>
      <c r="HUN181" s="25"/>
      <c r="HUO181" s="25"/>
      <c r="HUP181" s="25"/>
      <c r="HUQ181" s="25"/>
      <c r="HUR181" s="25"/>
      <c r="HUS181" s="25"/>
      <c r="HUT181" s="25"/>
      <c r="HUU181" s="25"/>
      <c r="HUV181" s="25"/>
      <c r="HUW181" s="25"/>
      <c r="HUX181" s="25"/>
      <c r="HUY181" s="25"/>
      <c r="HUZ181" s="25"/>
      <c r="HVA181" s="25"/>
      <c r="HVB181" s="25"/>
      <c r="HVC181" s="25"/>
      <c r="HVD181" s="25"/>
      <c r="HVE181" s="25"/>
      <c r="HVF181" s="25"/>
      <c r="HVG181" s="25"/>
      <c r="HVH181" s="25"/>
      <c r="HVI181" s="25"/>
      <c r="HVJ181" s="25"/>
      <c r="HVK181" s="25"/>
      <c r="HVL181" s="25"/>
      <c r="HVM181" s="25"/>
      <c r="HVN181" s="25"/>
      <c r="HVO181" s="25"/>
      <c r="HVP181" s="25"/>
      <c r="HVQ181" s="25"/>
      <c r="HVR181" s="25"/>
      <c r="HVS181" s="25"/>
      <c r="HVT181" s="25"/>
      <c r="HVU181" s="25"/>
      <c r="HVV181" s="25"/>
      <c r="HVW181" s="25"/>
      <c r="HVX181" s="25"/>
      <c r="HVY181" s="25"/>
      <c r="HVZ181" s="25"/>
      <c r="HWA181" s="25"/>
      <c r="HWB181" s="25"/>
      <c r="HWC181" s="25"/>
      <c r="HWD181" s="25"/>
      <c r="HWE181" s="25"/>
      <c r="HWF181" s="25"/>
      <c r="HWG181" s="25"/>
      <c r="HWH181" s="25"/>
      <c r="HWI181" s="25"/>
      <c r="HWJ181" s="25"/>
      <c r="HWK181" s="25"/>
      <c r="HWL181" s="25"/>
      <c r="HWM181" s="25"/>
      <c r="HWN181" s="25"/>
      <c r="HWO181" s="25"/>
      <c r="HWP181" s="25"/>
      <c r="HWQ181" s="25"/>
      <c r="HWR181" s="25"/>
      <c r="HWS181" s="25"/>
      <c r="HWT181" s="25"/>
      <c r="HWU181" s="25"/>
      <c r="HWV181" s="25"/>
      <c r="HWW181" s="25"/>
      <c r="HWX181" s="25"/>
      <c r="HWY181" s="25"/>
      <c r="HWZ181" s="25"/>
      <c r="HXA181" s="25"/>
      <c r="HXB181" s="25"/>
      <c r="HXC181" s="25"/>
      <c r="HXD181" s="25"/>
      <c r="HXE181" s="25"/>
      <c r="HXF181" s="25"/>
      <c r="HXG181" s="25"/>
      <c r="HXH181" s="25"/>
      <c r="HXI181" s="25"/>
      <c r="HXJ181" s="25"/>
      <c r="HXK181" s="25"/>
      <c r="HXL181" s="25"/>
      <c r="HXM181" s="25"/>
      <c r="HXN181" s="25"/>
      <c r="HXO181" s="25"/>
      <c r="HXP181" s="25"/>
      <c r="HXQ181" s="25"/>
      <c r="HXR181" s="25"/>
      <c r="HXS181" s="25"/>
      <c r="HXT181" s="25"/>
      <c r="HXU181" s="25"/>
      <c r="HXV181" s="25"/>
      <c r="HXW181" s="25"/>
      <c r="HXX181" s="25"/>
      <c r="HXY181" s="25"/>
      <c r="HXZ181" s="25"/>
      <c r="HYA181" s="25"/>
      <c r="HYB181" s="25"/>
      <c r="HYC181" s="25"/>
      <c r="HYD181" s="25"/>
      <c r="HYE181" s="25"/>
      <c r="HYF181" s="25"/>
      <c r="HYG181" s="25"/>
      <c r="HYH181" s="25"/>
      <c r="HYI181" s="25"/>
      <c r="HYJ181" s="25"/>
      <c r="HYK181" s="25"/>
      <c r="HYL181" s="25"/>
      <c r="HYM181" s="25"/>
      <c r="HYN181" s="25"/>
      <c r="HYO181" s="25"/>
      <c r="HYP181" s="25"/>
      <c r="HYQ181" s="25"/>
      <c r="HYR181" s="25"/>
      <c r="HYS181" s="25"/>
      <c r="HYT181" s="25"/>
      <c r="HYU181" s="25"/>
      <c r="HYV181" s="25"/>
      <c r="HYW181" s="25"/>
      <c r="HYX181" s="25"/>
      <c r="HYY181" s="25"/>
      <c r="HYZ181" s="25"/>
      <c r="HZA181" s="25"/>
      <c r="HZB181" s="25"/>
      <c r="HZC181" s="25"/>
      <c r="HZD181" s="25"/>
      <c r="HZE181" s="25"/>
      <c r="HZF181" s="25"/>
      <c r="HZG181" s="25"/>
      <c r="HZH181" s="25"/>
      <c r="HZI181" s="25"/>
      <c r="HZJ181" s="25"/>
      <c r="HZK181" s="25"/>
      <c r="HZL181" s="25"/>
      <c r="HZM181" s="25"/>
      <c r="HZN181" s="25"/>
      <c r="HZO181" s="25"/>
      <c r="HZP181" s="25"/>
      <c r="HZQ181" s="25"/>
      <c r="HZR181" s="25"/>
      <c r="HZS181" s="25"/>
      <c r="HZT181" s="25"/>
      <c r="HZU181" s="25"/>
      <c r="HZV181" s="25"/>
      <c r="HZW181" s="25"/>
      <c r="HZX181" s="25"/>
      <c r="HZY181" s="25"/>
      <c r="HZZ181" s="25"/>
      <c r="IAA181" s="25"/>
      <c r="IAB181" s="25"/>
      <c r="IAC181" s="25"/>
      <c r="IAD181" s="25"/>
      <c r="IAE181" s="25"/>
      <c r="IAF181" s="25"/>
      <c r="IAG181" s="25"/>
      <c r="IAH181" s="25"/>
      <c r="IAI181" s="25"/>
      <c r="IAJ181" s="25"/>
      <c r="IAK181" s="25"/>
      <c r="IAL181" s="25"/>
      <c r="IAM181" s="25"/>
      <c r="IAN181" s="25"/>
      <c r="IAO181" s="25"/>
      <c r="IAP181" s="25"/>
      <c r="IAQ181" s="25"/>
      <c r="IAR181" s="25"/>
      <c r="IAS181" s="25"/>
      <c r="IAT181" s="25"/>
      <c r="IAU181" s="25"/>
      <c r="IAV181" s="25"/>
      <c r="IAW181" s="25"/>
      <c r="IAX181" s="25"/>
      <c r="IAY181" s="25"/>
      <c r="IAZ181" s="25"/>
      <c r="IBA181" s="25"/>
      <c r="IBB181" s="25"/>
      <c r="IBC181" s="25"/>
      <c r="IBD181" s="25"/>
      <c r="IBE181" s="25"/>
      <c r="IBF181" s="25"/>
      <c r="IBG181" s="25"/>
      <c r="IBH181" s="25"/>
      <c r="IBI181" s="25"/>
      <c r="IBJ181" s="25"/>
      <c r="IBK181" s="25"/>
      <c r="IBL181" s="25"/>
      <c r="IBM181" s="25"/>
      <c r="IBN181" s="25"/>
      <c r="IBO181" s="25"/>
      <c r="IBP181" s="25"/>
      <c r="IBQ181" s="25"/>
      <c r="IBR181" s="25"/>
      <c r="IBS181" s="25"/>
      <c r="IBT181" s="25"/>
      <c r="IBU181" s="25"/>
      <c r="IBV181" s="25"/>
      <c r="IBW181" s="25"/>
      <c r="IBX181" s="25"/>
      <c r="IBY181" s="25"/>
      <c r="IBZ181" s="25"/>
      <c r="ICA181" s="25"/>
      <c r="ICB181" s="25"/>
      <c r="ICC181" s="25"/>
      <c r="ICD181" s="25"/>
      <c r="ICE181" s="25"/>
      <c r="ICF181" s="25"/>
      <c r="ICG181" s="25"/>
      <c r="ICH181" s="25"/>
      <c r="ICI181" s="25"/>
      <c r="ICJ181" s="25"/>
      <c r="ICK181" s="25"/>
      <c r="ICL181" s="25"/>
      <c r="ICM181" s="25"/>
      <c r="ICN181" s="25"/>
      <c r="ICO181" s="25"/>
      <c r="ICP181" s="25"/>
      <c r="ICQ181" s="25"/>
      <c r="ICR181" s="25"/>
      <c r="ICS181" s="25"/>
      <c r="ICT181" s="25"/>
      <c r="ICU181" s="25"/>
      <c r="ICV181" s="25"/>
      <c r="ICW181" s="25"/>
      <c r="ICX181" s="25"/>
      <c r="ICY181" s="25"/>
      <c r="ICZ181" s="25"/>
      <c r="IDA181" s="25"/>
      <c r="IDB181" s="25"/>
      <c r="IDC181" s="25"/>
      <c r="IDD181" s="25"/>
      <c r="IDE181" s="25"/>
      <c r="IDF181" s="25"/>
      <c r="IDG181" s="25"/>
      <c r="IDH181" s="25"/>
      <c r="IDI181" s="25"/>
      <c r="IDJ181" s="25"/>
      <c r="IDK181" s="25"/>
      <c r="IDL181" s="25"/>
      <c r="IDM181" s="25"/>
      <c r="IDN181" s="25"/>
      <c r="IDO181" s="25"/>
      <c r="IDP181" s="25"/>
      <c r="IDQ181" s="25"/>
      <c r="IDR181" s="25"/>
      <c r="IDS181" s="25"/>
      <c r="IDT181" s="25"/>
      <c r="IDU181" s="25"/>
      <c r="IDV181" s="25"/>
      <c r="IDW181" s="25"/>
      <c r="IDX181" s="25"/>
      <c r="IDY181" s="25"/>
      <c r="IDZ181" s="25"/>
      <c r="IEA181" s="25"/>
      <c r="IEB181" s="25"/>
      <c r="IEC181" s="25"/>
      <c r="IED181" s="25"/>
      <c r="IEE181" s="25"/>
      <c r="IEF181" s="25"/>
      <c r="IEG181" s="25"/>
      <c r="IEH181" s="25"/>
      <c r="IEI181" s="25"/>
      <c r="IEJ181" s="25"/>
      <c r="IEK181" s="25"/>
      <c r="IEL181" s="25"/>
      <c r="IEM181" s="25"/>
      <c r="IEN181" s="25"/>
      <c r="IEO181" s="25"/>
      <c r="IEP181" s="25"/>
      <c r="IEQ181" s="25"/>
      <c r="IER181" s="25"/>
      <c r="IES181" s="25"/>
      <c r="IET181" s="25"/>
      <c r="IEU181" s="25"/>
      <c r="IEV181" s="25"/>
      <c r="IEW181" s="25"/>
      <c r="IEX181" s="25"/>
      <c r="IEY181" s="25"/>
      <c r="IEZ181" s="25"/>
      <c r="IFA181" s="25"/>
      <c r="IFB181" s="25"/>
      <c r="IFC181" s="25"/>
      <c r="IFD181" s="25"/>
      <c r="IFE181" s="25"/>
      <c r="IFF181" s="25"/>
      <c r="IFG181" s="25"/>
      <c r="IFH181" s="25"/>
      <c r="IFI181" s="25"/>
      <c r="IFJ181" s="25"/>
      <c r="IFK181" s="25"/>
      <c r="IFL181" s="25"/>
      <c r="IFM181" s="25"/>
      <c r="IFN181" s="25"/>
      <c r="IFO181" s="25"/>
      <c r="IFP181" s="25"/>
      <c r="IFQ181" s="25"/>
      <c r="IFR181" s="25"/>
      <c r="IFS181" s="25"/>
      <c r="IFT181" s="25"/>
      <c r="IFU181" s="25"/>
      <c r="IFV181" s="25"/>
      <c r="IFW181" s="25"/>
      <c r="IFX181" s="25"/>
      <c r="IFY181" s="25"/>
      <c r="IFZ181" s="25"/>
      <c r="IGA181" s="25"/>
      <c r="IGB181" s="25"/>
      <c r="IGC181" s="25"/>
      <c r="IGD181" s="25"/>
      <c r="IGE181" s="25"/>
      <c r="IGF181" s="25"/>
      <c r="IGG181" s="25"/>
      <c r="IGH181" s="25"/>
      <c r="IGI181" s="25"/>
      <c r="IGJ181" s="25"/>
      <c r="IGK181" s="25"/>
      <c r="IGL181" s="25"/>
      <c r="IGM181" s="25"/>
      <c r="IGN181" s="25"/>
      <c r="IGO181" s="25"/>
      <c r="IGP181" s="25"/>
      <c r="IGQ181" s="25"/>
      <c r="IGR181" s="25"/>
      <c r="IGS181" s="25"/>
      <c r="IGT181" s="25"/>
      <c r="IGU181" s="25"/>
      <c r="IGV181" s="25"/>
      <c r="IGW181" s="25"/>
      <c r="IGX181" s="25"/>
      <c r="IGY181" s="25"/>
      <c r="IGZ181" s="25"/>
      <c r="IHA181" s="25"/>
      <c r="IHB181" s="25"/>
      <c r="IHC181" s="25"/>
      <c r="IHD181" s="25"/>
      <c r="IHE181" s="25"/>
      <c r="IHF181" s="25"/>
      <c r="IHG181" s="25"/>
      <c r="IHH181" s="25"/>
      <c r="IHI181" s="25"/>
      <c r="IHJ181" s="25"/>
      <c r="IHK181" s="25"/>
      <c r="IHL181" s="25"/>
      <c r="IHM181" s="25"/>
      <c r="IHN181" s="25"/>
      <c r="IHO181" s="25"/>
      <c r="IHP181" s="25"/>
      <c r="IHQ181" s="25"/>
      <c r="IHR181" s="25"/>
      <c r="IHS181" s="25"/>
      <c r="IHT181" s="25"/>
      <c r="IHU181" s="25"/>
      <c r="IHV181" s="25"/>
      <c r="IHW181" s="25"/>
      <c r="IHX181" s="25"/>
      <c r="IHY181" s="25"/>
      <c r="IHZ181" s="25"/>
      <c r="IIA181" s="25"/>
      <c r="IIB181" s="25"/>
      <c r="IIC181" s="25"/>
      <c r="IID181" s="25"/>
      <c r="IIE181" s="25"/>
      <c r="IIF181" s="25"/>
      <c r="IIG181" s="25"/>
      <c r="IIH181" s="25"/>
      <c r="III181" s="25"/>
      <c r="IIJ181" s="25"/>
      <c r="IIK181" s="25"/>
      <c r="IIL181" s="25"/>
      <c r="IIM181" s="25"/>
      <c r="IIN181" s="25"/>
      <c r="IIO181" s="25"/>
      <c r="IIP181" s="25"/>
      <c r="IIQ181" s="25"/>
      <c r="IIR181" s="25"/>
      <c r="IIS181" s="25"/>
      <c r="IIT181" s="25"/>
      <c r="IIU181" s="25"/>
      <c r="IIV181" s="25"/>
      <c r="IIW181" s="25"/>
      <c r="IIX181" s="25"/>
      <c r="IIY181" s="25"/>
      <c r="IIZ181" s="25"/>
      <c r="IJA181" s="25"/>
      <c r="IJB181" s="25"/>
      <c r="IJC181" s="25"/>
      <c r="IJD181" s="25"/>
      <c r="IJE181" s="25"/>
      <c r="IJF181" s="25"/>
      <c r="IJG181" s="25"/>
      <c r="IJH181" s="25"/>
      <c r="IJI181" s="25"/>
      <c r="IJJ181" s="25"/>
      <c r="IJK181" s="25"/>
      <c r="IJL181" s="25"/>
      <c r="IJM181" s="25"/>
      <c r="IJN181" s="25"/>
      <c r="IJO181" s="25"/>
      <c r="IJP181" s="25"/>
      <c r="IJQ181" s="25"/>
      <c r="IJR181" s="25"/>
      <c r="IJS181" s="25"/>
      <c r="IJT181" s="25"/>
      <c r="IJU181" s="25"/>
      <c r="IJV181" s="25"/>
      <c r="IJW181" s="25"/>
      <c r="IJX181" s="25"/>
      <c r="IJY181" s="25"/>
      <c r="IJZ181" s="25"/>
      <c r="IKA181" s="25"/>
      <c r="IKB181" s="25"/>
      <c r="IKC181" s="25"/>
      <c r="IKD181" s="25"/>
      <c r="IKE181" s="25"/>
      <c r="IKF181" s="25"/>
      <c r="IKG181" s="25"/>
      <c r="IKH181" s="25"/>
      <c r="IKI181" s="25"/>
      <c r="IKJ181" s="25"/>
      <c r="IKK181" s="25"/>
      <c r="IKL181" s="25"/>
      <c r="IKM181" s="25"/>
      <c r="IKN181" s="25"/>
      <c r="IKO181" s="25"/>
      <c r="IKP181" s="25"/>
      <c r="IKQ181" s="25"/>
      <c r="IKR181" s="25"/>
      <c r="IKS181" s="25"/>
      <c r="IKT181" s="25"/>
      <c r="IKU181" s="25"/>
      <c r="IKV181" s="25"/>
      <c r="IKW181" s="25"/>
      <c r="IKX181" s="25"/>
      <c r="IKY181" s="25"/>
      <c r="IKZ181" s="25"/>
      <c r="ILA181" s="25"/>
      <c r="ILB181" s="25"/>
      <c r="ILC181" s="25"/>
      <c r="ILD181" s="25"/>
      <c r="ILE181" s="25"/>
      <c r="ILF181" s="25"/>
      <c r="ILG181" s="25"/>
      <c r="ILH181" s="25"/>
      <c r="ILI181" s="25"/>
      <c r="ILJ181" s="25"/>
      <c r="ILK181" s="25"/>
      <c r="ILL181" s="25"/>
      <c r="ILM181" s="25"/>
      <c r="ILN181" s="25"/>
      <c r="ILO181" s="25"/>
      <c r="ILP181" s="25"/>
      <c r="ILQ181" s="25"/>
      <c r="ILR181" s="25"/>
      <c r="ILS181" s="25"/>
      <c r="ILT181" s="25"/>
      <c r="ILU181" s="25"/>
      <c r="ILV181" s="25"/>
      <c r="ILW181" s="25"/>
      <c r="ILX181" s="25"/>
      <c r="ILY181" s="25"/>
      <c r="ILZ181" s="25"/>
      <c r="IMA181" s="25"/>
      <c r="IMB181" s="25"/>
      <c r="IMC181" s="25"/>
      <c r="IMD181" s="25"/>
      <c r="IME181" s="25"/>
      <c r="IMF181" s="25"/>
      <c r="IMG181" s="25"/>
      <c r="IMH181" s="25"/>
      <c r="IMI181" s="25"/>
      <c r="IMJ181" s="25"/>
      <c r="IMK181" s="25"/>
      <c r="IML181" s="25"/>
      <c r="IMM181" s="25"/>
      <c r="IMN181" s="25"/>
      <c r="IMO181" s="25"/>
      <c r="IMP181" s="25"/>
      <c r="IMQ181" s="25"/>
      <c r="IMR181" s="25"/>
      <c r="IMS181" s="25"/>
      <c r="IMT181" s="25"/>
      <c r="IMU181" s="25"/>
      <c r="IMV181" s="25"/>
      <c r="IMW181" s="25"/>
      <c r="IMX181" s="25"/>
      <c r="IMY181" s="25"/>
      <c r="IMZ181" s="25"/>
      <c r="INA181" s="25"/>
      <c r="INB181" s="25"/>
      <c r="INC181" s="25"/>
      <c r="IND181" s="25"/>
      <c r="INE181" s="25"/>
      <c r="INF181" s="25"/>
      <c r="ING181" s="25"/>
      <c r="INH181" s="25"/>
      <c r="INI181" s="25"/>
      <c r="INJ181" s="25"/>
      <c r="INK181" s="25"/>
      <c r="INL181" s="25"/>
      <c r="INM181" s="25"/>
      <c r="INN181" s="25"/>
      <c r="INO181" s="25"/>
      <c r="INP181" s="25"/>
      <c r="INQ181" s="25"/>
      <c r="INR181" s="25"/>
      <c r="INS181" s="25"/>
      <c r="INT181" s="25"/>
      <c r="INU181" s="25"/>
      <c r="INV181" s="25"/>
      <c r="INW181" s="25"/>
      <c r="INX181" s="25"/>
      <c r="INY181" s="25"/>
      <c r="INZ181" s="25"/>
      <c r="IOA181" s="25"/>
      <c r="IOB181" s="25"/>
      <c r="IOC181" s="25"/>
      <c r="IOD181" s="25"/>
      <c r="IOE181" s="25"/>
      <c r="IOF181" s="25"/>
      <c r="IOG181" s="25"/>
      <c r="IOH181" s="25"/>
      <c r="IOI181" s="25"/>
      <c r="IOJ181" s="25"/>
      <c r="IOK181" s="25"/>
      <c r="IOL181" s="25"/>
      <c r="IOM181" s="25"/>
      <c r="ION181" s="25"/>
      <c r="IOO181" s="25"/>
      <c r="IOP181" s="25"/>
      <c r="IOQ181" s="25"/>
      <c r="IOR181" s="25"/>
      <c r="IOS181" s="25"/>
      <c r="IOT181" s="25"/>
      <c r="IOU181" s="25"/>
      <c r="IOV181" s="25"/>
      <c r="IOW181" s="25"/>
      <c r="IOX181" s="25"/>
      <c r="IOY181" s="25"/>
      <c r="IOZ181" s="25"/>
      <c r="IPA181" s="25"/>
      <c r="IPB181" s="25"/>
      <c r="IPC181" s="25"/>
      <c r="IPD181" s="25"/>
      <c r="IPE181" s="25"/>
      <c r="IPF181" s="25"/>
      <c r="IPG181" s="25"/>
      <c r="IPH181" s="25"/>
      <c r="IPI181" s="25"/>
      <c r="IPJ181" s="25"/>
      <c r="IPK181" s="25"/>
      <c r="IPL181" s="25"/>
      <c r="IPM181" s="25"/>
      <c r="IPN181" s="25"/>
      <c r="IPO181" s="25"/>
      <c r="IPP181" s="25"/>
      <c r="IPQ181" s="25"/>
      <c r="IPR181" s="25"/>
      <c r="IPS181" s="25"/>
      <c r="IPT181" s="25"/>
      <c r="IPU181" s="25"/>
      <c r="IPV181" s="25"/>
      <c r="IPW181" s="25"/>
      <c r="IPX181" s="25"/>
      <c r="IPY181" s="25"/>
      <c r="IPZ181" s="25"/>
      <c r="IQA181" s="25"/>
      <c r="IQB181" s="25"/>
      <c r="IQC181" s="25"/>
      <c r="IQD181" s="25"/>
      <c r="IQE181" s="25"/>
      <c r="IQF181" s="25"/>
      <c r="IQG181" s="25"/>
      <c r="IQH181" s="25"/>
      <c r="IQI181" s="25"/>
      <c r="IQJ181" s="25"/>
      <c r="IQK181" s="25"/>
      <c r="IQL181" s="25"/>
      <c r="IQM181" s="25"/>
      <c r="IQN181" s="25"/>
      <c r="IQO181" s="25"/>
      <c r="IQP181" s="25"/>
      <c r="IQQ181" s="25"/>
      <c r="IQR181" s="25"/>
      <c r="IQS181" s="25"/>
      <c r="IQT181" s="25"/>
      <c r="IQU181" s="25"/>
      <c r="IQV181" s="25"/>
      <c r="IQW181" s="25"/>
      <c r="IQX181" s="25"/>
      <c r="IQY181" s="25"/>
      <c r="IQZ181" s="25"/>
      <c r="IRA181" s="25"/>
      <c r="IRB181" s="25"/>
      <c r="IRC181" s="25"/>
      <c r="IRD181" s="25"/>
      <c r="IRE181" s="25"/>
      <c r="IRF181" s="25"/>
      <c r="IRG181" s="25"/>
      <c r="IRH181" s="25"/>
      <c r="IRI181" s="25"/>
      <c r="IRJ181" s="25"/>
      <c r="IRK181" s="25"/>
      <c r="IRL181" s="25"/>
      <c r="IRM181" s="25"/>
      <c r="IRN181" s="25"/>
      <c r="IRO181" s="25"/>
      <c r="IRP181" s="25"/>
      <c r="IRQ181" s="25"/>
      <c r="IRR181" s="25"/>
      <c r="IRS181" s="25"/>
      <c r="IRT181" s="25"/>
      <c r="IRU181" s="25"/>
      <c r="IRV181" s="25"/>
      <c r="IRW181" s="25"/>
      <c r="IRX181" s="25"/>
      <c r="IRY181" s="25"/>
      <c r="IRZ181" s="25"/>
      <c r="ISA181" s="25"/>
      <c r="ISB181" s="25"/>
      <c r="ISC181" s="25"/>
      <c r="ISD181" s="25"/>
      <c r="ISE181" s="25"/>
      <c r="ISF181" s="25"/>
      <c r="ISG181" s="25"/>
      <c r="ISH181" s="25"/>
      <c r="ISI181" s="25"/>
      <c r="ISJ181" s="25"/>
      <c r="ISK181" s="25"/>
      <c r="ISL181" s="25"/>
      <c r="ISM181" s="25"/>
      <c r="ISN181" s="25"/>
      <c r="ISO181" s="25"/>
      <c r="ISP181" s="25"/>
      <c r="ISQ181" s="25"/>
      <c r="ISR181" s="25"/>
      <c r="ISS181" s="25"/>
      <c r="IST181" s="25"/>
      <c r="ISU181" s="25"/>
      <c r="ISV181" s="25"/>
      <c r="ISW181" s="25"/>
      <c r="ISX181" s="25"/>
      <c r="ISY181" s="25"/>
      <c r="ISZ181" s="25"/>
      <c r="ITA181" s="25"/>
      <c r="ITB181" s="25"/>
      <c r="ITC181" s="25"/>
      <c r="ITD181" s="25"/>
      <c r="ITE181" s="25"/>
      <c r="ITF181" s="25"/>
      <c r="ITG181" s="25"/>
      <c r="ITH181" s="25"/>
      <c r="ITI181" s="25"/>
      <c r="ITJ181" s="25"/>
      <c r="ITK181" s="25"/>
      <c r="ITL181" s="25"/>
      <c r="ITM181" s="25"/>
      <c r="ITN181" s="25"/>
      <c r="ITO181" s="25"/>
      <c r="ITP181" s="25"/>
      <c r="ITQ181" s="25"/>
      <c r="ITR181" s="25"/>
      <c r="ITS181" s="25"/>
      <c r="ITT181" s="25"/>
      <c r="ITU181" s="25"/>
      <c r="ITV181" s="25"/>
      <c r="ITW181" s="25"/>
      <c r="ITX181" s="25"/>
      <c r="ITY181" s="25"/>
      <c r="ITZ181" s="25"/>
      <c r="IUA181" s="25"/>
      <c r="IUB181" s="25"/>
      <c r="IUC181" s="25"/>
      <c r="IUD181" s="25"/>
      <c r="IUE181" s="25"/>
      <c r="IUF181" s="25"/>
      <c r="IUG181" s="25"/>
      <c r="IUH181" s="25"/>
      <c r="IUI181" s="25"/>
      <c r="IUJ181" s="25"/>
      <c r="IUK181" s="25"/>
      <c r="IUL181" s="25"/>
      <c r="IUM181" s="25"/>
      <c r="IUN181" s="25"/>
      <c r="IUO181" s="25"/>
      <c r="IUP181" s="25"/>
      <c r="IUQ181" s="25"/>
      <c r="IUR181" s="25"/>
      <c r="IUS181" s="25"/>
      <c r="IUT181" s="25"/>
      <c r="IUU181" s="25"/>
      <c r="IUV181" s="25"/>
      <c r="IUW181" s="25"/>
      <c r="IUX181" s="25"/>
      <c r="IUY181" s="25"/>
      <c r="IUZ181" s="25"/>
      <c r="IVA181" s="25"/>
      <c r="IVB181" s="25"/>
      <c r="IVC181" s="25"/>
      <c r="IVD181" s="25"/>
      <c r="IVE181" s="25"/>
      <c r="IVF181" s="25"/>
      <c r="IVG181" s="25"/>
      <c r="IVH181" s="25"/>
      <c r="IVI181" s="25"/>
      <c r="IVJ181" s="25"/>
      <c r="IVK181" s="25"/>
      <c r="IVL181" s="25"/>
      <c r="IVM181" s="25"/>
      <c r="IVN181" s="25"/>
      <c r="IVO181" s="25"/>
      <c r="IVP181" s="25"/>
      <c r="IVQ181" s="25"/>
      <c r="IVR181" s="25"/>
      <c r="IVS181" s="25"/>
      <c r="IVT181" s="25"/>
      <c r="IVU181" s="25"/>
      <c r="IVV181" s="25"/>
      <c r="IVW181" s="25"/>
      <c r="IVX181" s="25"/>
      <c r="IVY181" s="25"/>
      <c r="IVZ181" s="25"/>
      <c r="IWA181" s="25"/>
      <c r="IWB181" s="25"/>
      <c r="IWC181" s="25"/>
      <c r="IWD181" s="25"/>
      <c r="IWE181" s="25"/>
      <c r="IWF181" s="25"/>
      <c r="IWG181" s="25"/>
      <c r="IWH181" s="25"/>
      <c r="IWI181" s="25"/>
      <c r="IWJ181" s="25"/>
      <c r="IWK181" s="25"/>
      <c r="IWL181" s="25"/>
      <c r="IWM181" s="25"/>
      <c r="IWN181" s="25"/>
      <c r="IWO181" s="25"/>
      <c r="IWP181" s="25"/>
      <c r="IWQ181" s="25"/>
      <c r="IWR181" s="25"/>
      <c r="IWS181" s="25"/>
      <c r="IWT181" s="25"/>
      <c r="IWU181" s="25"/>
      <c r="IWV181" s="25"/>
      <c r="IWW181" s="25"/>
      <c r="IWX181" s="25"/>
      <c r="IWY181" s="25"/>
      <c r="IWZ181" s="25"/>
      <c r="IXA181" s="25"/>
      <c r="IXB181" s="25"/>
      <c r="IXC181" s="25"/>
      <c r="IXD181" s="25"/>
      <c r="IXE181" s="25"/>
      <c r="IXF181" s="25"/>
      <c r="IXG181" s="25"/>
      <c r="IXH181" s="25"/>
      <c r="IXI181" s="25"/>
      <c r="IXJ181" s="25"/>
      <c r="IXK181" s="25"/>
      <c r="IXL181" s="25"/>
      <c r="IXM181" s="25"/>
      <c r="IXN181" s="25"/>
      <c r="IXO181" s="25"/>
      <c r="IXP181" s="25"/>
      <c r="IXQ181" s="25"/>
      <c r="IXR181" s="25"/>
      <c r="IXS181" s="25"/>
      <c r="IXT181" s="25"/>
      <c r="IXU181" s="25"/>
      <c r="IXV181" s="25"/>
      <c r="IXW181" s="25"/>
      <c r="IXX181" s="25"/>
      <c r="IXY181" s="25"/>
      <c r="IXZ181" s="25"/>
      <c r="IYA181" s="25"/>
      <c r="IYB181" s="25"/>
      <c r="IYC181" s="25"/>
      <c r="IYD181" s="25"/>
      <c r="IYE181" s="25"/>
      <c r="IYF181" s="25"/>
      <c r="IYG181" s="25"/>
      <c r="IYH181" s="25"/>
      <c r="IYI181" s="25"/>
      <c r="IYJ181" s="25"/>
      <c r="IYK181" s="25"/>
      <c r="IYL181" s="25"/>
      <c r="IYM181" s="25"/>
      <c r="IYN181" s="25"/>
      <c r="IYO181" s="25"/>
      <c r="IYP181" s="25"/>
      <c r="IYQ181" s="25"/>
      <c r="IYR181" s="25"/>
      <c r="IYS181" s="25"/>
      <c r="IYT181" s="25"/>
      <c r="IYU181" s="25"/>
      <c r="IYV181" s="25"/>
      <c r="IYW181" s="25"/>
      <c r="IYX181" s="25"/>
      <c r="IYY181" s="25"/>
      <c r="IYZ181" s="25"/>
      <c r="IZA181" s="25"/>
      <c r="IZB181" s="25"/>
      <c r="IZC181" s="25"/>
      <c r="IZD181" s="25"/>
      <c r="IZE181" s="25"/>
      <c r="IZF181" s="25"/>
      <c r="IZG181" s="25"/>
      <c r="IZH181" s="25"/>
      <c r="IZI181" s="25"/>
      <c r="IZJ181" s="25"/>
      <c r="IZK181" s="25"/>
      <c r="IZL181" s="25"/>
      <c r="IZM181" s="25"/>
      <c r="IZN181" s="25"/>
      <c r="IZO181" s="25"/>
      <c r="IZP181" s="25"/>
      <c r="IZQ181" s="25"/>
      <c r="IZR181" s="25"/>
      <c r="IZS181" s="25"/>
      <c r="IZT181" s="25"/>
      <c r="IZU181" s="25"/>
      <c r="IZV181" s="25"/>
      <c r="IZW181" s="25"/>
      <c r="IZX181" s="25"/>
      <c r="IZY181" s="25"/>
      <c r="IZZ181" s="25"/>
      <c r="JAA181" s="25"/>
      <c r="JAB181" s="25"/>
      <c r="JAC181" s="25"/>
      <c r="JAD181" s="25"/>
      <c r="JAE181" s="25"/>
      <c r="JAF181" s="25"/>
      <c r="JAG181" s="25"/>
      <c r="JAH181" s="25"/>
      <c r="JAI181" s="25"/>
      <c r="JAJ181" s="25"/>
      <c r="JAK181" s="25"/>
      <c r="JAL181" s="25"/>
      <c r="JAM181" s="25"/>
      <c r="JAN181" s="25"/>
      <c r="JAO181" s="25"/>
      <c r="JAP181" s="25"/>
      <c r="JAQ181" s="25"/>
      <c r="JAR181" s="25"/>
      <c r="JAS181" s="25"/>
      <c r="JAT181" s="25"/>
      <c r="JAU181" s="25"/>
      <c r="JAV181" s="25"/>
      <c r="JAW181" s="25"/>
      <c r="JAX181" s="25"/>
      <c r="JAY181" s="25"/>
      <c r="JAZ181" s="25"/>
      <c r="JBA181" s="25"/>
      <c r="JBB181" s="25"/>
      <c r="JBC181" s="25"/>
      <c r="JBD181" s="25"/>
      <c r="JBE181" s="25"/>
      <c r="JBF181" s="25"/>
      <c r="JBG181" s="25"/>
      <c r="JBH181" s="25"/>
      <c r="JBI181" s="25"/>
      <c r="JBJ181" s="25"/>
      <c r="JBK181" s="25"/>
      <c r="JBL181" s="25"/>
      <c r="JBM181" s="25"/>
      <c r="JBN181" s="25"/>
      <c r="JBO181" s="25"/>
      <c r="JBP181" s="25"/>
      <c r="JBQ181" s="25"/>
      <c r="JBR181" s="25"/>
      <c r="JBS181" s="25"/>
      <c r="JBT181" s="25"/>
      <c r="JBU181" s="25"/>
      <c r="JBV181" s="25"/>
      <c r="JBW181" s="25"/>
      <c r="JBX181" s="25"/>
      <c r="JBY181" s="25"/>
      <c r="JBZ181" s="25"/>
      <c r="JCA181" s="25"/>
      <c r="JCB181" s="25"/>
      <c r="JCC181" s="25"/>
      <c r="JCD181" s="25"/>
      <c r="JCE181" s="25"/>
      <c r="JCF181" s="25"/>
      <c r="JCG181" s="25"/>
      <c r="JCH181" s="25"/>
      <c r="JCI181" s="25"/>
      <c r="JCJ181" s="25"/>
      <c r="JCK181" s="25"/>
      <c r="JCL181" s="25"/>
      <c r="JCM181" s="25"/>
      <c r="JCN181" s="25"/>
      <c r="JCO181" s="25"/>
      <c r="JCP181" s="25"/>
      <c r="JCQ181" s="25"/>
      <c r="JCR181" s="25"/>
      <c r="JCS181" s="25"/>
      <c r="JCT181" s="25"/>
      <c r="JCU181" s="25"/>
      <c r="JCV181" s="25"/>
      <c r="JCW181" s="25"/>
      <c r="JCX181" s="25"/>
      <c r="JCY181" s="25"/>
      <c r="JCZ181" s="25"/>
      <c r="JDA181" s="25"/>
      <c r="JDB181" s="25"/>
      <c r="JDC181" s="25"/>
      <c r="JDD181" s="25"/>
      <c r="JDE181" s="25"/>
      <c r="JDF181" s="25"/>
      <c r="JDG181" s="25"/>
      <c r="JDH181" s="25"/>
      <c r="JDI181" s="25"/>
      <c r="JDJ181" s="25"/>
      <c r="JDK181" s="25"/>
      <c r="JDL181" s="25"/>
      <c r="JDM181" s="25"/>
      <c r="JDN181" s="25"/>
      <c r="JDO181" s="25"/>
      <c r="JDP181" s="25"/>
      <c r="JDQ181" s="25"/>
      <c r="JDR181" s="25"/>
      <c r="JDS181" s="25"/>
      <c r="JDT181" s="25"/>
      <c r="JDU181" s="25"/>
      <c r="JDV181" s="25"/>
      <c r="JDW181" s="25"/>
      <c r="JDX181" s="25"/>
      <c r="JDY181" s="25"/>
      <c r="JDZ181" s="25"/>
      <c r="JEA181" s="25"/>
      <c r="JEB181" s="25"/>
      <c r="JEC181" s="25"/>
      <c r="JED181" s="25"/>
      <c r="JEE181" s="25"/>
      <c r="JEF181" s="25"/>
      <c r="JEG181" s="25"/>
      <c r="JEH181" s="25"/>
      <c r="JEI181" s="25"/>
      <c r="JEJ181" s="25"/>
      <c r="JEK181" s="25"/>
      <c r="JEL181" s="25"/>
      <c r="JEM181" s="25"/>
      <c r="JEN181" s="25"/>
      <c r="JEO181" s="25"/>
      <c r="JEP181" s="25"/>
      <c r="JEQ181" s="25"/>
      <c r="JER181" s="25"/>
      <c r="JES181" s="25"/>
      <c r="JET181" s="25"/>
      <c r="JEU181" s="25"/>
      <c r="JEV181" s="25"/>
      <c r="JEW181" s="25"/>
      <c r="JEX181" s="25"/>
      <c r="JEY181" s="25"/>
      <c r="JEZ181" s="25"/>
      <c r="JFA181" s="25"/>
      <c r="JFB181" s="25"/>
      <c r="JFC181" s="25"/>
      <c r="JFD181" s="25"/>
      <c r="JFE181" s="25"/>
      <c r="JFF181" s="25"/>
      <c r="JFG181" s="25"/>
      <c r="JFH181" s="25"/>
      <c r="JFI181" s="25"/>
      <c r="JFJ181" s="25"/>
      <c r="JFK181" s="25"/>
      <c r="JFL181" s="25"/>
      <c r="JFM181" s="25"/>
      <c r="JFN181" s="25"/>
      <c r="JFO181" s="25"/>
      <c r="JFP181" s="25"/>
      <c r="JFQ181" s="25"/>
      <c r="JFR181" s="25"/>
      <c r="JFS181" s="25"/>
      <c r="JFT181" s="25"/>
      <c r="JFU181" s="25"/>
      <c r="JFV181" s="25"/>
      <c r="JFW181" s="25"/>
      <c r="JFX181" s="25"/>
      <c r="JFY181" s="25"/>
      <c r="JFZ181" s="25"/>
      <c r="JGA181" s="25"/>
      <c r="JGB181" s="25"/>
      <c r="JGC181" s="25"/>
      <c r="JGD181" s="25"/>
      <c r="JGE181" s="25"/>
      <c r="JGF181" s="25"/>
      <c r="JGG181" s="25"/>
      <c r="JGH181" s="25"/>
      <c r="JGI181" s="25"/>
      <c r="JGJ181" s="25"/>
      <c r="JGK181" s="25"/>
      <c r="JGL181" s="25"/>
      <c r="JGM181" s="25"/>
      <c r="JGN181" s="25"/>
      <c r="JGO181" s="25"/>
      <c r="JGP181" s="25"/>
      <c r="JGQ181" s="25"/>
      <c r="JGR181" s="25"/>
      <c r="JGS181" s="25"/>
      <c r="JGT181" s="25"/>
      <c r="JGU181" s="25"/>
      <c r="JGV181" s="25"/>
      <c r="JGW181" s="25"/>
      <c r="JGX181" s="25"/>
      <c r="JGY181" s="25"/>
      <c r="JGZ181" s="25"/>
      <c r="JHA181" s="25"/>
      <c r="JHB181" s="25"/>
      <c r="JHC181" s="25"/>
      <c r="JHD181" s="25"/>
      <c r="JHE181" s="25"/>
      <c r="JHF181" s="25"/>
      <c r="JHG181" s="25"/>
      <c r="JHH181" s="25"/>
      <c r="JHI181" s="25"/>
      <c r="JHJ181" s="25"/>
      <c r="JHK181" s="25"/>
      <c r="JHL181" s="25"/>
      <c r="JHM181" s="25"/>
      <c r="JHN181" s="25"/>
      <c r="JHO181" s="25"/>
      <c r="JHP181" s="25"/>
      <c r="JHQ181" s="25"/>
      <c r="JHR181" s="25"/>
      <c r="JHS181" s="25"/>
      <c r="JHT181" s="25"/>
      <c r="JHU181" s="25"/>
      <c r="JHV181" s="25"/>
      <c r="JHW181" s="25"/>
      <c r="JHX181" s="25"/>
      <c r="JHY181" s="25"/>
      <c r="JHZ181" s="25"/>
      <c r="JIA181" s="25"/>
      <c r="JIB181" s="25"/>
      <c r="JIC181" s="25"/>
      <c r="JID181" s="25"/>
      <c r="JIE181" s="25"/>
      <c r="JIF181" s="25"/>
      <c r="JIG181" s="25"/>
      <c r="JIH181" s="25"/>
      <c r="JII181" s="25"/>
      <c r="JIJ181" s="25"/>
      <c r="JIK181" s="25"/>
      <c r="JIL181" s="25"/>
      <c r="JIM181" s="25"/>
      <c r="JIN181" s="25"/>
      <c r="JIO181" s="25"/>
      <c r="JIP181" s="25"/>
      <c r="JIQ181" s="25"/>
      <c r="JIR181" s="25"/>
      <c r="JIS181" s="25"/>
      <c r="JIT181" s="25"/>
      <c r="JIU181" s="25"/>
      <c r="JIV181" s="25"/>
      <c r="JIW181" s="25"/>
      <c r="JIX181" s="25"/>
      <c r="JIY181" s="25"/>
      <c r="JIZ181" s="25"/>
      <c r="JJA181" s="25"/>
      <c r="JJB181" s="25"/>
      <c r="JJC181" s="25"/>
      <c r="JJD181" s="25"/>
      <c r="JJE181" s="25"/>
      <c r="JJF181" s="25"/>
      <c r="JJG181" s="25"/>
      <c r="JJH181" s="25"/>
      <c r="JJI181" s="25"/>
      <c r="JJJ181" s="25"/>
      <c r="JJK181" s="25"/>
      <c r="JJL181" s="25"/>
      <c r="JJM181" s="25"/>
      <c r="JJN181" s="25"/>
      <c r="JJO181" s="25"/>
      <c r="JJP181" s="25"/>
      <c r="JJQ181" s="25"/>
      <c r="JJR181" s="25"/>
      <c r="JJS181" s="25"/>
      <c r="JJT181" s="25"/>
      <c r="JJU181" s="25"/>
      <c r="JJV181" s="25"/>
      <c r="JJW181" s="25"/>
      <c r="JJX181" s="25"/>
      <c r="JJY181" s="25"/>
      <c r="JJZ181" s="25"/>
      <c r="JKA181" s="25"/>
      <c r="JKB181" s="25"/>
      <c r="JKC181" s="25"/>
      <c r="JKD181" s="25"/>
      <c r="JKE181" s="25"/>
      <c r="JKF181" s="25"/>
      <c r="JKG181" s="25"/>
      <c r="JKH181" s="25"/>
      <c r="JKI181" s="25"/>
      <c r="JKJ181" s="25"/>
      <c r="JKK181" s="25"/>
      <c r="JKL181" s="25"/>
      <c r="JKM181" s="25"/>
      <c r="JKN181" s="25"/>
      <c r="JKO181" s="25"/>
      <c r="JKP181" s="25"/>
      <c r="JKQ181" s="25"/>
      <c r="JKR181" s="25"/>
      <c r="JKS181" s="25"/>
      <c r="JKT181" s="25"/>
      <c r="JKU181" s="25"/>
      <c r="JKV181" s="25"/>
      <c r="JKW181" s="25"/>
      <c r="JKX181" s="25"/>
      <c r="JKY181" s="25"/>
      <c r="JKZ181" s="25"/>
      <c r="JLA181" s="25"/>
      <c r="JLB181" s="25"/>
      <c r="JLC181" s="25"/>
      <c r="JLD181" s="25"/>
      <c r="JLE181" s="25"/>
      <c r="JLF181" s="25"/>
      <c r="JLG181" s="25"/>
      <c r="JLH181" s="25"/>
      <c r="JLI181" s="25"/>
      <c r="JLJ181" s="25"/>
      <c r="JLK181" s="25"/>
      <c r="JLL181" s="25"/>
      <c r="JLM181" s="25"/>
      <c r="JLN181" s="25"/>
      <c r="JLO181" s="25"/>
      <c r="JLP181" s="25"/>
      <c r="JLQ181" s="25"/>
      <c r="JLR181" s="25"/>
      <c r="JLS181" s="25"/>
      <c r="JLT181" s="25"/>
      <c r="JLU181" s="25"/>
      <c r="JLV181" s="25"/>
      <c r="JLW181" s="25"/>
      <c r="JLX181" s="25"/>
      <c r="JLY181" s="25"/>
      <c r="JLZ181" s="25"/>
      <c r="JMA181" s="25"/>
      <c r="JMB181" s="25"/>
      <c r="JMC181" s="25"/>
      <c r="JMD181" s="25"/>
      <c r="JME181" s="25"/>
      <c r="JMF181" s="25"/>
      <c r="JMG181" s="25"/>
      <c r="JMH181" s="25"/>
      <c r="JMI181" s="25"/>
      <c r="JMJ181" s="25"/>
      <c r="JMK181" s="25"/>
      <c r="JML181" s="25"/>
      <c r="JMM181" s="25"/>
      <c r="JMN181" s="25"/>
      <c r="JMO181" s="25"/>
      <c r="JMP181" s="25"/>
      <c r="JMQ181" s="25"/>
      <c r="JMR181" s="25"/>
      <c r="JMS181" s="25"/>
      <c r="JMT181" s="25"/>
      <c r="JMU181" s="25"/>
      <c r="JMV181" s="25"/>
      <c r="JMW181" s="25"/>
      <c r="JMX181" s="25"/>
      <c r="JMY181" s="25"/>
      <c r="JMZ181" s="25"/>
      <c r="JNA181" s="25"/>
      <c r="JNB181" s="25"/>
      <c r="JNC181" s="25"/>
      <c r="JND181" s="25"/>
      <c r="JNE181" s="25"/>
      <c r="JNF181" s="25"/>
      <c r="JNG181" s="25"/>
      <c r="JNH181" s="25"/>
      <c r="JNI181" s="25"/>
      <c r="JNJ181" s="25"/>
      <c r="JNK181" s="25"/>
      <c r="JNL181" s="25"/>
      <c r="JNM181" s="25"/>
      <c r="JNN181" s="25"/>
      <c r="JNO181" s="25"/>
      <c r="JNP181" s="25"/>
      <c r="JNQ181" s="25"/>
      <c r="JNR181" s="25"/>
      <c r="JNS181" s="25"/>
      <c r="JNT181" s="25"/>
      <c r="JNU181" s="25"/>
      <c r="JNV181" s="25"/>
      <c r="JNW181" s="25"/>
      <c r="JNX181" s="25"/>
      <c r="JNY181" s="25"/>
      <c r="JNZ181" s="25"/>
      <c r="JOA181" s="25"/>
      <c r="JOB181" s="25"/>
      <c r="JOC181" s="25"/>
      <c r="JOD181" s="25"/>
      <c r="JOE181" s="25"/>
      <c r="JOF181" s="25"/>
      <c r="JOG181" s="25"/>
      <c r="JOH181" s="25"/>
      <c r="JOI181" s="25"/>
      <c r="JOJ181" s="25"/>
      <c r="JOK181" s="25"/>
      <c r="JOL181" s="25"/>
      <c r="JOM181" s="25"/>
      <c r="JON181" s="25"/>
      <c r="JOO181" s="25"/>
      <c r="JOP181" s="25"/>
      <c r="JOQ181" s="25"/>
      <c r="JOR181" s="25"/>
      <c r="JOS181" s="25"/>
      <c r="JOT181" s="25"/>
      <c r="JOU181" s="25"/>
      <c r="JOV181" s="25"/>
      <c r="JOW181" s="25"/>
      <c r="JOX181" s="25"/>
      <c r="JOY181" s="25"/>
      <c r="JOZ181" s="25"/>
      <c r="JPA181" s="25"/>
      <c r="JPB181" s="25"/>
      <c r="JPC181" s="25"/>
      <c r="JPD181" s="25"/>
      <c r="JPE181" s="25"/>
      <c r="JPF181" s="25"/>
      <c r="JPG181" s="25"/>
      <c r="JPH181" s="25"/>
      <c r="JPI181" s="25"/>
      <c r="JPJ181" s="25"/>
      <c r="JPK181" s="25"/>
      <c r="JPL181" s="25"/>
      <c r="JPM181" s="25"/>
      <c r="JPN181" s="25"/>
      <c r="JPO181" s="25"/>
      <c r="JPP181" s="25"/>
      <c r="JPQ181" s="25"/>
      <c r="JPR181" s="25"/>
      <c r="JPS181" s="25"/>
      <c r="JPT181" s="25"/>
      <c r="JPU181" s="25"/>
      <c r="JPV181" s="25"/>
      <c r="JPW181" s="25"/>
      <c r="JPX181" s="25"/>
      <c r="JPY181" s="25"/>
      <c r="JPZ181" s="25"/>
      <c r="JQA181" s="25"/>
      <c r="JQB181" s="25"/>
      <c r="JQC181" s="25"/>
      <c r="JQD181" s="25"/>
      <c r="JQE181" s="25"/>
      <c r="JQF181" s="25"/>
      <c r="JQG181" s="25"/>
      <c r="JQH181" s="25"/>
      <c r="JQI181" s="25"/>
      <c r="JQJ181" s="25"/>
      <c r="JQK181" s="25"/>
      <c r="JQL181" s="25"/>
      <c r="JQM181" s="25"/>
      <c r="JQN181" s="25"/>
      <c r="JQO181" s="25"/>
      <c r="JQP181" s="25"/>
      <c r="JQQ181" s="25"/>
      <c r="JQR181" s="25"/>
      <c r="JQS181" s="25"/>
      <c r="JQT181" s="25"/>
      <c r="JQU181" s="25"/>
      <c r="JQV181" s="25"/>
      <c r="JQW181" s="25"/>
      <c r="JQX181" s="25"/>
      <c r="JQY181" s="25"/>
      <c r="JQZ181" s="25"/>
      <c r="JRA181" s="25"/>
      <c r="JRB181" s="25"/>
      <c r="JRC181" s="25"/>
      <c r="JRD181" s="25"/>
      <c r="JRE181" s="25"/>
      <c r="JRF181" s="25"/>
      <c r="JRG181" s="25"/>
      <c r="JRH181" s="25"/>
      <c r="JRI181" s="25"/>
      <c r="JRJ181" s="25"/>
      <c r="JRK181" s="25"/>
      <c r="JRL181" s="25"/>
      <c r="JRM181" s="25"/>
      <c r="JRN181" s="25"/>
      <c r="JRO181" s="25"/>
      <c r="JRP181" s="25"/>
      <c r="JRQ181" s="25"/>
      <c r="JRR181" s="25"/>
      <c r="JRS181" s="25"/>
      <c r="JRT181" s="25"/>
      <c r="JRU181" s="25"/>
      <c r="JRV181" s="25"/>
      <c r="JRW181" s="25"/>
      <c r="JRX181" s="25"/>
      <c r="JRY181" s="25"/>
      <c r="JRZ181" s="25"/>
      <c r="JSA181" s="25"/>
      <c r="JSB181" s="25"/>
      <c r="JSC181" s="25"/>
      <c r="JSD181" s="25"/>
      <c r="JSE181" s="25"/>
      <c r="JSF181" s="25"/>
      <c r="JSG181" s="25"/>
      <c r="JSH181" s="25"/>
      <c r="JSI181" s="25"/>
      <c r="JSJ181" s="25"/>
      <c r="JSK181" s="25"/>
      <c r="JSL181" s="25"/>
      <c r="JSM181" s="25"/>
      <c r="JSN181" s="25"/>
      <c r="JSO181" s="25"/>
      <c r="JSP181" s="25"/>
      <c r="JSQ181" s="25"/>
      <c r="JSR181" s="25"/>
      <c r="JSS181" s="25"/>
      <c r="JST181" s="25"/>
      <c r="JSU181" s="25"/>
      <c r="JSV181" s="25"/>
      <c r="JSW181" s="25"/>
      <c r="JSX181" s="25"/>
      <c r="JSY181" s="25"/>
      <c r="JSZ181" s="25"/>
      <c r="JTA181" s="25"/>
      <c r="JTB181" s="25"/>
      <c r="JTC181" s="25"/>
      <c r="JTD181" s="25"/>
      <c r="JTE181" s="25"/>
      <c r="JTF181" s="25"/>
      <c r="JTG181" s="25"/>
      <c r="JTH181" s="25"/>
      <c r="JTI181" s="25"/>
      <c r="JTJ181" s="25"/>
      <c r="JTK181" s="25"/>
      <c r="JTL181" s="25"/>
      <c r="JTM181" s="25"/>
      <c r="JTN181" s="25"/>
      <c r="JTO181" s="25"/>
      <c r="JTP181" s="25"/>
      <c r="JTQ181" s="25"/>
      <c r="JTR181" s="25"/>
      <c r="JTS181" s="25"/>
      <c r="JTT181" s="25"/>
      <c r="JTU181" s="25"/>
      <c r="JTV181" s="25"/>
      <c r="JTW181" s="25"/>
      <c r="JTX181" s="25"/>
      <c r="JTY181" s="25"/>
      <c r="JTZ181" s="25"/>
      <c r="JUA181" s="25"/>
      <c r="JUB181" s="25"/>
      <c r="JUC181" s="25"/>
      <c r="JUD181" s="25"/>
      <c r="JUE181" s="25"/>
      <c r="JUF181" s="25"/>
      <c r="JUG181" s="25"/>
      <c r="JUH181" s="25"/>
      <c r="JUI181" s="25"/>
      <c r="JUJ181" s="25"/>
      <c r="JUK181" s="25"/>
      <c r="JUL181" s="25"/>
      <c r="JUM181" s="25"/>
      <c r="JUN181" s="25"/>
      <c r="JUO181" s="25"/>
      <c r="JUP181" s="25"/>
      <c r="JUQ181" s="25"/>
      <c r="JUR181" s="25"/>
      <c r="JUS181" s="25"/>
      <c r="JUT181" s="25"/>
      <c r="JUU181" s="25"/>
      <c r="JUV181" s="25"/>
      <c r="JUW181" s="25"/>
      <c r="JUX181" s="25"/>
      <c r="JUY181" s="25"/>
      <c r="JUZ181" s="25"/>
      <c r="JVA181" s="25"/>
      <c r="JVB181" s="25"/>
      <c r="JVC181" s="25"/>
      <c r="JVD181" s="25"/>
      <c r="JVE181" s="25"/>
      <c r="JVF181" s="25"/>
      <c r="JVG181" s="25"/>
      <c r="JVH181" s="25"/>
      <c r="JVI181" s="25"/>
      <c r="JVJ181" s="25"/>
      <c r="JVK181" s="25"/>
      <c r="JVL181" s="25"/>
      <c r="JVM181" s="25"/>
      <c r="JVN181" s="25"/>
      <c r="JVO181" s="25"/>
      <c r="JVP181" s="25"/>
      <c r="JVQ181" s="25"/>
      <c r="JVR181" s="25"/>
      <c r="JVS181" s="25"/>
      <c r="JVT181" s="25"/>
      <c r="JVU181" s="25"/>
      <c r="JVV181" s="25"/>
      <c r="JVW181" s="25"/>
      <c r="JVX181" s="25"/>
      <c r="JVY181" s="25"/>
      <c r="JVZ181" s="25"/>
      <c r="JWA181" s="25"/>
      <c r="JWB181" s="25"/>
      <c r="JWC181" s="25"/>
      <c r="JWD181" s="25"/>
      <c r="JWE181" s="25"/>
      <c r="JWF181" s="25"/>
      <c r="JWG181" s="25"/>
      <c r="JWH181" s="25"/>
      <c r="JWI181" s="25"/>
      <c r="JWJ181" s="25"/>
      <c r="JWK181" s="25"/>
      <c r="JWL181" s="25"/>
      <c r="JWM181" s="25"/>
      <c r="JWN181" s="25"/>
      <c r="JWO181" s="25"/>
      <c r="JWP181" s="25"/>
      <c r="JWQ181" s="25"/>
      <c r="JWR181" s="25"/>
      <c r="JWS181" s="25"/>
      <c r="JWT181" s="25"/>
      <c r="JWU181" s="25"/>
      <c r="JWV181" s="25"/>
      <c r="JWW181" s="25"/>
      <c r="JWX181" s="25"/>
      <c r="JWY181" s="25"/>
      <c r="JWZ181" s="25"/>
      <c r="JXA181" s="25"/>
      <c r="JXB181" s="25"/>
      <c r="JXC181" s="25"/>
      <c r="JXD181" s="25"/>
      <c r="JXE181" s="25"/>
      <c r="JXF181" s="25"/>
      <c r="JXG181" s="25"/>
      <c r="JXH181" s="25"/>
      <c r="JXI181" s="25"/>
      <c r="JXJ181" s="25"/>
      <c r="JXK181" s="25"/>
      <c r="JXL181" s="25"/>
      <c r="JXM181" s="25"/>
      <c r="JXN181" s="25"/>
      <c r="JXO181" s="25"/>
      <c r="JXP181" s="25"/>
      <c r="JXQ181" s="25"/>
      <c r="JXR181" s="25"/>
      <c r="JXS181" s="25"/>
      <c r="JXT181" s="25"/>
      <c r="JXU181" s="25"/>
      <c r="JXV181" s="25"/>
      <c r="JXW181" s="25"/>
      <c r="JXX181" s="25"/>
      <c r="JXY181" s="25"/>
      <c r="JXZ181" s="25"/>
      <c r="JYA181" s="25"/>
      <c r="JYB181" s="25"/>
      <c r="JYC181" s="25"/>
      <c r="JYD181" s="25"/>
      <c r="JYE181" s="25"/>
      <c r="JYF181" s="25"/>
      <c r="JYG181" s="25"/>
      <c r="JYH181" s="25"/>
      <c r="JYI181" s="25"/>
      <c r="JYJ181" s="25"/>
      <c r="JYK181" s="25"/>
      <c r="JYL181" s="25"/>
      <c r="JYM181" s="25"/>
      <c r="JYN181" s="25"/>
      <c r="JYO181" s="25"/>
      <c r="JYP181" s="25"/>
      <c r="JYQ181" s="25"/>
      <c r="JYR181" s="25"/>
      <c r="JYS181" s="25"/>
      <c r="JYT181" s="25"/>
      <c r="JYU181" s="25"/>
      <c r="JYV181" s="25"/>
      <c r="JYW181" s="25"/>
      <c r="JYX181" s="25"/>
      <c r="JYY181" s="25"/>
      <c r="JYZ181" s="25"/>
      <c r="JZA181" s="25"/>
      <c r="JZB181" s="25"/>
      <c r="JZC181" s="25"/>
      <c r="JZD181" s="25"/>
      <c r="JZE181" s="25"/>
      <c r="JZF181" s="25"/>
      <c r="JZG181" s="25"/>
      <c r="JZH181" s="25"/>
      <c r="JZI181" s="25"/>
      <c r="JZJ181" s="25"/>
      <c r="JZK181" s="25"/>
      <c r="JZL181" s="25"/>
      <c r="JZM181" s="25"/>
      <c r="JZN181" s="25"/>
      <c r="JZO181" s="25"/>
      <c r="JZP181" s="25"/>
      <c r="JZQ181" s="25"/>
      <c r="JZR181" s="25"/>
      <c r="JZS181" s="25"/>
      <c r="JZT181" s="25"/>
      <c r="JZU181" s="25"/>
      <c r="JZV181" s="25"/>
      <c r="JZW181" s="25"/>
      <c r="JZX181" s="25"/>
      <c r="JZY181" s="25"/>
      <c r="JZZ181" s="25"/>
      <c r="KAA181" s="25"/>
      <c r="KAB181" s="25"/>
      <c r="KAC181" s="25"/>
      <c r="KAD181" s="25"/>
      <c r="KAE181" s="25"/>
      <c r="KAF181" s="25"/>
      <c r="KAG181" s="25"/>
      <c r="KAH181" s="25"/>
      <c r="KAI181" s="25"/>
      <c r="KAJ181" s="25"/>
      <c r="KAK181" s="25"/>
      <c r="KAL181" s="25"/>
      <c r="KAM181" s="25"/>
      <c r="KAN181" s="25"/>
      <c r="KAO181" s="25"/>
      <c r="KAP181" s="25"/>
      <c r="KAQ181" s="25"/>
      <c r="KAR181" s="25"/>
      <c r="KAS181" s="25"/>
      <c r="KAT181" s="25"/>
      <c r="KAU181" s="25"/>
      <c r="KAV181" s="25"/>
      <c r="KAW181" s="25"/>
      <c r="KAX181" s="25"/>
      <c r="KAY181" s="25"/>
      <c r="KAZ181" s="25"/>
      <c r="KBA181" s="25"/>
      <c r="KBB181" s="25"/>
      <c r="KBC181" s="25"/>
      <c r="KBD181" s="25"/>
      <c r="KBE181" s="25"/>
      <c r="KBF181" s="25"/>
      <c r="KBG181" s="25"/>
      <c r="KBH181" s="25"/>
      <c r="KBI181" s="25"/>
      <c r="KBJ181" s="25"/>
      <c r="KBK181" s="25"/>
      <c r="KBL181" s="25"/>
      <c r="KBM181" s="25"/>
      <c r="KBN181" s="25"/>
      <c r="KBO181" s="25"/>
      <c r="KBP181" s="25"/>
      <c r="KBQ181" s="25"/>
      <c r="KBR181" s="25"/>
      <c r="KBS181" s="25"/>
      <c r="KBT181" s="25"/>
      <c r="KBU181" s="25"/>
      <c r="KBV181" s="25"/>
      <c r="KBW181" s="25"/>
      <c r="KBX181" s="25"/>
      <c r="KBY181" s="25"/>
      <c r="KBZ181" s="25"/>
      <c r="KCA181" s="25"/>
      <c r="KCB181" s="25"/>
      <c r="KCC181" s="25"/>
      <c r="KCD181" s="25"/>
      <c r="KCE181" s="25"/>
      <c r="KCF181" s="25"/>
      <c r="KCG181" s="25"/>
      <c r="KCH181" s="25"/>
      <c r="KCI181" s="25"/>
      <c r="KCJ181" s="25"/>
      <c r="KCK181" s="25"/>
      <c r="KCL181" s="25"/>
      <c r="KCM181" s="25"/>
      <c r="KCN181" s="25"/>
      <c r="KCO181" s="25"/>
      <c r="KCP181" s="25"/>
      <c r="KCQ181" s="25"/>
      <c r="KCR181" s="25"/>
      <c r="KCS181" s="25"/>
      <c r="KCT181" s="25"/>
      <c r="KCU181" s="25"/>
      <c r="KCV181" s="25"/>
      <c r="KCW181" s="25"/>
      <c r="KCX181" s="25"/>
      <c r="KCY181" s="25"/>
      <c r="KCZ181" s="25"/>
      <c r="KDA181" s="25"/>
      <c r="KDB181" s="25"/>
      <c r="KDC181" s="25"/>
      <c r="KDD181" s="25"/>
      <c r="KDE181" s="25"/>
      <c r="KDF181" s="25"/>
      <c r="KDG181" s="25"/>
      <c r="KDH181" s="25"/>
      <c r="KDI181" s="25"/>
      <c r="KDJ181" s="25"/>
      <c r="KDK181" s="25"/>
      <c r="KDL181" s="25"/>
      <c r="KDM181" s="25"/>
      <c r="KDN181" s="25"/>
      <c r="KDO181" s="25"/>
      <c r="KDP181" s="25"/>
      <c r="KDQ181" s="25"/>
      <c r="KDR181" s="25"/>
      <c r="KDS181" s="25"/>
      <c r="KDT181" s="25"/>
      <c r="KDU181" s="25"/>
      <c r="KDV181" s="25"/>
      <c r="KDW181" s="25"/>
      <c r="KDX181" s="25"/>
      <c r="KDY181" s="25"/>
      <c r="KDZ181" s="25"/>
      <c r="KEA181" s="25"/>
      <c r="KEB181" s="25"/>
      <c r="KEC181" s="25"/>
      <c r="KED181" s="25"/>
      <c r="KEE181" s="25"/>
      <c r="KEF181" s="25"/>
      <c r="KEG181" s="25"/>
      <c r="KEH181" s="25"/>
      <c r="KEI181" s="25"/>
      <c r="KEJ181" s="25"/>
      <c r="KEK181" s="25"/>
      <c r="KEL181" s="25"/>
      <c r="KEM181" s="25"/>
      <c r="KEN181" s="25"/>
      <c r="KEO181" s="25"/>
      <c r="KEP181" s="25"/>
      <c r="KEQ181" s="25"/>
      <c r="KER181" s="25"/>
      <c r="KES181" s="25"/>
      <c r="KET181" s="25"/>
      <c r="KEU181" s="25"/>
      <c r="KEV181" s="25"/>
      <c r="KEW181" s="25"/>
      <c r="KEX181" s="25"/>
      <c r="KEY181" s="25"/>
      <c r="KEZ181" s="25"/>
      <c r="KFA181" s="25"/>
      <c r="KFB181" s="25"/>
      <c r="KFC181" s="25"/>
      <c r="KFD181" s="25"/>
      <c r="KFE181" s="25"/>
      <c r="KFF181" s="25"/>
      <c r="KFG181" s="25"/>
      <c r="KFH181" s="25"/>
      <c r="KFI181" s="25"/>
      <c r="KFJ181" s="25"/>
      <c r="KFK181" s="25"/>
      <c r="KFL181" s="25"/>
      <c r="KFM181" s="25"/>
      <c r="KFN181" s="25"/>
      <c r="KFO181" s="25"/>
      <c r="KFP181" s="25"/>
      <c r="KFQ181" s="25"/>
      <c r="KFR181" s="25"/>
      <c r="KFS181" s="25"/>
      <c r="KFT181" s="25"/>
      <c r="KFU181" s="25"/>
      <c r="KFV181" s="25"/>
      <c r="KFW181" s="25"/>
      <c r="KFX181" s="25"/>
      <c r="KFY181" s="25"/>
      <c r="KFZ181" s="25"/>
      <c r="KGA181" s="25"/>
      <c r="KGB181" s="25"/>
      <c r="KGC181" s="25"/>
      <c r="KGD181" s="25"/>
      <c r="KGE181" s="25"/>
      <c r="KGF181" s="25"/>
      <c r="KGG181" s="25"/>
      <c r="KGH181" s="25"/>
      <c r="KGI181" s="25"/>
      <c r="KGJ181" s="25"/>
      <c r="KGK181" s="25"/>
      <c r="KGL181" s="25"/>
      <c r="KGM181" s="25"/>
      <c r="KGN181" s="25"/>
      <c r="KGO181" s="25"/>
      <c r="KGP181" s="25"/>
      <c r="KGQ181" s="25"/>
      <c r="KGR181" s="25"/>
      <c r="KGS181" s="25"/>
      <c r="KGT181" s="25"/>
      <c r="KGU181" s="25"/>
      <c r="KGV181" s="25"/>
      <c r="KGW181" s="25"/>
      <c r="KGX181" s="25"/>
      <c r="KGY181" s="25"/>
      <c r="KGZ181" s="25"/>
      <c r="KHA181" s="25"/>
      <c r="KHB181" s="25"/>
      <c r="KHC181" s="25"/>
      <c r="KHD181" s="25"/>
      <c r="KHE181" s="25"/>
      <c r="KHF181" s="25"/>
      <c r="KHG181" s="25"/>
      <c r="KHH181" s="25"/>
      <c r="KHI181" s="25"/>
      <c r="KHJ181" s="25"/>
      <c r="KHK181" s="25"/>
      <c r="KHL181" s="25"/>
      <c r="KHM181" s="25"/>
      <c r="KHN181" s="25"/>
      <c r="KHO181" s="25"/>
      <c r="KHP181" s="25"/>
      <c r="KHQ181" s="25"/>
      <c r="KHR181" s="25"/>
      <c r="KHS181" s="25"/>
      <c r="KHT181" s="25"/>
      <c r="KHU181" s="25"/>
      <c r="KHV181" s="25"/>
      <c r="KHW181" s="25"/>
      <c r="KHX181" s="25"/>
      <c r="KHY181" s="25"/>
      <c r="KHZ181" s="25"/>
      <c r="KIA181" s="25"/>
      <c r="KIB181" s="25"/>
      <c r="KIC181" s="25"/>
      <c r="KID181" s="25"/>
      <c r="KIE181" s="25"/>
      <c r="KIF181" s="25"/>
      <c r="KIG181" s="25"/>
      <c r="KIH181" s="25"/>
      <c r="KII181" s="25"/>
      <c r="KIJ181" s="25"/>
      <c r="KIK181" s="25"/>
      <c r="KIL181" s="25"/>
      <c r="KIM181" s="25"/>
      <c r="KIN181" s="25"/>
      <c r="KIO181" s="25"/>
      <c r="KIP181" s="25"/>
      <c r="KIQ181" s="25"/>
      <c r="KIR181" s="25"/>
      <c r="KIS181" s="25"/>
      <c r="KIT181" s="25"/>
      <c r="KIU181" s="25"/>
      <c r="KIV181" s="25"/>
      <c r="KIW181" s="25"/>
      <c r="KIX181" s="25"/>
      <c r="KIY181" s="25"/>
      <c r="KIZ181" s="25"/>
      <c r="KJA181" s="25"/>
      <c r="KJB181" s="25"/>
      <c r="KJC181" s="25"/>
      <c r="KJD181" s="25"/>
      <c r="KJE181" s="25"/>
      <c r="KJF181" s="25"/>
      <c r="KJG181" s="25"/>
      <c r="KJH181" s="25"/>
      <c r="KJI181" s="25"/>
      <c r="KJJ181" s="25"/>
      <c r="KJK181" s="25"/>
      <c r="KJL181" s="25"/>
      <c r="KJM181" s="25"/>
      <c r="KJN181" s="25"/>
      <c r="KJO181" s="25"/>
      <c r="KJP181" s="25"/>
      <c r="KJQ181" s="25"/>
      <c r="KJR181" s="25"/>
      <c r="KJS181" s="25"/>
      <c r="KJT181" s="25"/>
      <c r="KJU181" s="25"/>
      <c r="KJV181" s="25"/>
      <c r="KJW181" s="25"/>
      <c r="KJX181" s="25"/>
      <c r="KJY181" s="25"/>
      <c r="KJZ181" s="25"/>
      <c r="KKA181" s="25"/>
      <c r="KKB181" s="25"/>
      <c r="KKC181" s="25"/>
      <c r="KKD181" s="25"/>
      <c r="KKE181" s="25"/>
      <c r="KKF181" s="25"/>
      <c r="KKG181" s="25"/>
      <c r="KKH181" s="25"/>
      <c r="KKI181" s="25"/>
      <c r="KKJ181" s="25"/>
      <c r="KKK181" s="25"/>
      <c r="KKL181" s="25"/>
      <c r="KKM181" s="25"/>
      <c r="KKN181" s="25"/>
      <c r="KKO181" s="25"/>
      <c r="KKP181" s="25"/>
      <c r="KKQ181" s="25"/>
      <c r="KKR181" s="25"/>
      <c r="KKS181" s="25"/>
      <c r="KKT181" s="25"/>
      <c r="KKU181" s="25"/>
      <c r="KKV181" s="25"/>
      <c r="KKW181" s="25"/>
      <c r="KKX181" s="25"/>
      <c r="KKY181" s="25"/>
      <c r="KKZ181" s="25"/>
      <c r="KLA181" s="25"/>
      <c r="KLB181" s="25"/>
      <c r="KLC181" s="25"/>
      <c r="KLD181" s="25"/>
      <c r="KLE181" s="25"/>
      <c r="KLF181" s="25"/>
      <c r="KLG181" s="25"/>
      <c r="KLH181" s="25"/>
      <c r="KLI181" s="25"/>
      <c r="KLJ181" s="25"/>
      <c r="KLK181" s="25"/>
      <c r="KLL181" s="25"/>
      <c r="KLM181" s="25"/>
      <c r="KLN181" s="25"/>
      <c r="KLO181" s="25"/>
      <c r="KLP181" s="25"/>
      <c r="KLQ181" s="25"/>
      <c r="KLR181" s="25"/>
      <c r="KLS181" s="25"/>
      <c r="KLT181" s="25"/>
      <c r="KLU181" s="25"/>
      <c r="KLV181" s="25"/>
      <c r="KLW181" s="25"/>
      <c r="KLX181" s="25"/>
      <c r="KLY181" s="25"/>
      <c r="KLZ181" s="25"/>
      <c r="KMA181" s="25"/>
      <c r="KMB181" s="25"/>
      <c r="KMC181" s="25"/>
      <c r="KMD181" s="25"/>
      <c r="KME181" s="25"/>
      <c r="KMF181" s="25"/>
      <c r="KMG181" s="25"/>
      <c r="KMH181" s="25"/>
      <c r="KMI181" s="25"/>
      <c r="KMJ181" s="25"/>
      <c r="KMK181" s="25"/>
      <c r="KML181" s="25"/>
      <c r="KMM181" s="25"/>
      <c r="KMN181" s="25"/>
      <c r="KMO181" s="25"/>
      <c r="KMP181" s="25"/>
      <c r="KMQ181" s="25"/>
      <c r="KMR181" s="25"/>
      <c r="KMS181" s="25"/>
      <c r="KMT181" s="25"/>
      <c r="KMU181" s="25"/>
      <c r="KMV181" s="25"/>
      <c r="KMW181" s="25"/>
      <c r="KMX181" s="25"/>
      <c r="KMY181" s="25"/>
      <c r="KMZ181" s="25"/>
      <c r="KNA181" s="25"/>
      <c r="KNB181" s="25"/>
      <c r="KNC181" s="25"/>
      <c r="KND181" s="25"/>
      <c r="KNE181" s="25"/>
      <c r="KNF181" s="25"/>
      <c r="KNG181" s="25"/>
      <c r="KNH181" s="25"/>
      <c r="KNI181" s="25"/>
      <c r="KNJ181" s="25"/>
      <c r="KNK181" s="25"/>
      <c r="KNL181" s="25"/>
      <c r="KNM181" s="25"/>
      <c r="KNN181" s="25"/>
      <c r="KNO181" s="25"/>
      <c r="KNP181" s="25"/>
      <c r="KNQ181" s="25"/>
      <c r="KNR181" s="25"/>
      <c r="KNS181" s="25"/>
      <c r="KNT181" s="25"/>
      <c r="KNU181" s="25"/>
      <c r="KNV181" s="25"/>
      <c r="KNW181" s="25"/>
      <c r="KNX181" s="25"/>
      <c r="KNY181" s="25"/>
      <c r="KNZ181" s="25"/>
      <c r="KOA181" s="25"/>
      <c r="KOB181" s="25"/>
      <c r="KOC181" s="25"/>
      <c r="KOD181" s="25"/>
      <c r="KOE181" s="25"/>
      <c r="KOF181" s="25"/>
      <c r="KOG181" s="25"/>
      <c r="KOH181" s="25"/>
      <c r="KOI181" s="25"/>
      <c r="KOJ181" s="25"/>
      <c r="KOK181" s="25"/>
      <c r="KOL181" s="25"/>
      <c r="KOM181" s="25"/>
      <c r="KON181" s="25"/>
      <c r="KOO181" s="25"/>
      <c r="KOP181" s="25"/>
      <c r="KOQ181" s="25"/>
      <c r="KOR181" s="25"/>
      <c r="KOS181" s="25"/>
      <c r="KOT181" s="25"/>
      <c r="KOU181" s="25"/>
      <c r="KOV181" s="25"/>
      <c r="KOW181" s="25"/>
      <c r="KOX181" s="25"/>
      <c r="KOY181" s="25"/>
      <c r="KOZ181" s="25"/>
      <c r="KPA181" s="25"/>
      <c r="KPB181" s="25"/>
      <c r="KPC181" s="25"/>
      <c r="KPD181" s="25"/>
      <c r="KPE181" s="25"/>
      <c r="KPF181" s="25"/>
      <c r="KPG181" s="25"/>
      <c r="KPH181" s="25"/>
      <c r="KPI181" s="25"/>
      <c r="KPJ181" s="25"/>
      <c r="KPK181" s="25"/>
      <c r="KPL181" s="25"/>
      <c r="KPM181" s="25"/>
      <c r="KPN181" s="25"/>
      <c r="KPO181" s="25"/>
      <c r="KPP181" s="25"/>
      <c r="KPQ181" s="25"/>
      <c r="KPR181" s="25"/>
      <c r="KPS181" s="25"/>
      <c r="KPT181" s="25"/>
      <c r="KPU181" s="25"/>
      <c r="KPV181" s="25"/>
      <c r="KPW181" s="25"/>
      <c r="KPX181" s="25"/>
      <c r="KPY181" s="25"/>
      <c r="KPZ181" s="25"/>
      <c r="KQA181" s="25"/>
      <c r="KQB181" s="25"/>
      <c r="KQC181" s="25"/>
      <c r="KQD181" s="25"/>
      <c r="KQE181" s="25"/>
      <c r="KQF181" s="25"/>
      <c r="KQG181" s="25"/>
      <c r="KQH181" s="25"/>
      <c r="KQI181" s="25"/>
      <c r="KQJ181" s="25"/>
      <c r="KQK181" s="25"/>
      <c r="KQL181" s="25"/>
      <c r="KQM181" s="25"/>
      <c r="KQN181" s="25"/>
      <c r="KQO181" s="25"/>
      <c r="KQP181" s="25"/>
      <c r="KQQ181" s="25"/>
      <c r="KQR181" s="25"/>
      <c r="KQS181" s="25"/>
      <c r="KQT181" s="25"/>
      <c r="KQU181" s="25"/>
      <c r="KQV181" s="25"/>
      <c r="KQW181" s="25"/>
      <c r="KQX181" s="25"/>
      <c r="KQY181" s="25"/>
      <c r="KQZ181" s="25"/>
      <c r="KRA181" s="25"/>
      <c r="KRB181" s="25"/>
      <c r="KRC181" s="25"/>
      <c r="KRD181" s="25"/>
      <c r="KRE181" s="25"/>
      <c r="KRF181" s="25"/>
      <c r="KRG181" s="25"/>
      <c r="KRH181" s="25"/>
      <c r="KRI181" s="25"/>
      <c r="KRJ181" s="25"/>
      <c r="KRK181" s="25"/>
      <c r="KRL181" s="25"/>
      <c r="KRM181" s="25"/>
      <c r="KRN181" s="25"/>
      <c r="KRO181" s="25"/>
      <c r="KRP181" s="25"/>
      <c r="KRQ181" s="25"/>
      <c r="KRR181" s="25"/>
      <c r="KRS181" s="25"/>
      <c r="KRT181" s="25"/>
      <c r="KRU181" s="25"/>
      <c r="KRV181" s="25"/>
      <c r="KRW181" s="25"/>
      <c r="KRX181" s="25"/>
      <c r="KRY181" s="25"/>
      <c r="KRZ181" s="25"/>
      <c r="KSA181" s="25"/>
      <c r="KSB181" s="25"/>
      <c r="KSC181" s="25"/>
      <c r="KSD181" s="25"/>
      <c r="KSE181" s="25"/>
      <c r="KSF181" s="25"/>
      <c r="KSG181" s="25"/>
      <c r="KSH181" s="25"/>
      <c r="KSI181" s="25"/>
      <c r="KSJ181" s="25"/>
      <c r="KSK181" s="25"/>
      <c r="KSL181" s="25"/>
      <c r="KSM181" s="25"/>
      <c r="KSN181" s="25"/>
      <c r="KSO181" s="25"/>
      <c r="KSP181" s="25"/>
      <c r="KSQ181" s="25"/>
      <c r="KSR181" s="25"/>
      <c r="KSS181" s="25"/>
      <c r="KST181" s="25"/>
      <c r="KSU181" s="25"/>
      <c r="KSV181" s="25"/>
      <c r="KSW181" s="25"/>
      <c r="KSX181" s="25"/>
      <c r="KSY181" s="25"/>
      <c r="KSZ181" s="25"/>
      <c r="KTA181" s="25"/>
      <c r="KTB181" s="25"/>
      <c r="KTC181" s="25"/>
      <c r="KTD181" s="25"/>
      <c r="KTE181" s="25"/>
      <c r="KTF181" s="25"/>
      <c r="KTG181" s="25"/>
      <c r="KTH181" s="25"/>
      <c r="KTI181" s="25"/>
      <c r="KTJ181" s="25"/>
      <c r="KTK181" s="25"/>
      <c r="KTL181" s="25"/>
      <c r="KTM181" s="25"/>
      <c r="KTN181" s="25"/>
      <c r="KTO181" s="25"/>
      <c r="KTP181" s="25"/>
      <c r="KTQ181" s="25"/>
      <c r="KTR181" s="25"/>
      <c r="KTS181" s="25"/>
      <c r="KTT181" s="25"/>
      <c r="KTU181" s="25"/>
      <c r="KTV181" s="25"/>
      <c r="KTW181" s="25"/>
      <c r="KTX181" s="25"/>
      <c r="KTY181" s="25"/>
      <c r="KTZ181" s="25"/>
      <c r="KUA181" s="25"/>
      <c r="KUB181" s="25"/>
      <c r="KUC181" s="25"/>
      <c r="KUD181" s="25"/>
      <c r="KUE181" s="25"/>
      <c r="KUF181" s="25"/>
      <c r="KUG181" s="25"/>
      <c r="KUH181" s="25"/>
      <c r="KUI181" s="25"/>
      <c r="KUJ181" s="25"/>
      <c r="KUK181" s="25"/>
      <c r="KUL181" s="25"/>
      <c r="KUM181" s="25"/>
      <c r="KUN181" s="25"/>
      <c r="KUO181" s="25"/>
      <c r="KUP181" s="25"/>
      <c r="KUQ181" s="25"/>
      <c r="KUR181" s="25"/>
      <c r="KUS181" s="25"/>
      <c r="KUT181" s="25"/>
      <c r="KUU181" s="25"/>
      <c r="KUV181" s="25"/>
      <c r="KUW181" s="25"/>
      <c r="KUX181" s="25"/>
      <c r="KUY181" s="25"/>
      <c r="KUZ181" s="25"/>
      <c r="KVA181" s="25"/>
      <c r="KVB181" s="25"/>
      <c r="KVC181" s="25"/>
      <c r="KVD181" s="25"/>
      <c r="KVE181" s="25"/>
      <c r="KVF181" s="25"/>
      <c r="KVG181" s="25"/>
      <c r="KVH181" s="25"/>
      <c r="KVI181" s="25"/>
      <c r="KVJ181" s="25"/>
      <c r="KVK181" s="25"/>
      <c r="KVL181" s="25"/>
      <c r="KVM181" s="25"/>
      <c r="KVN181" s="25"/>
      <c r="KVO181" s="25"/>
      <c r="KVP181" s="25"/>
      <c r="KVQ181" s="25"/>
      <c r="KVR181" s="25"/>
      <c r="KVS181" s="25"/>
      <c r="KVT181" s="25"/>
      <c r="KVU181" s="25"/>
      <c r="KVV181" s="25"/>
      <c r="KVW181" s="25"/>
      <c r="KVX181" s="25"/>
      <c r="KVY181" s="25"/>
      <c r="KVZ181" s="25"/>
      <c r="KWA181" s="25"/>
      <c r="KWB181" s="25"/>
      <c r="KWC181" s="25"/>
      <c r="KWD181" s="25"/>
      <c r="KWE181" s="25"/>
      <c r="KWF181" s="25"/>
      <c r="KWG181" s="25"/>
      <c r="KWH181" s="25"/>
      <c r="KWI181" s="25"/>
      <c r="KWJ181" s="25"/>
      <c r="KWK181" s="25"/>
      <c r="KWL181" s="25"/>
      <c r="KWM181" s="25"/>
      <c r="KWN181" s="25"/>
      <c r="KWO181" s="25"/>
      <c r="KWP181" s="25"/>
      <c r="KWQ181" s="25"/>
      <c r="KWR181" s="25"/>
      <c r="KWS181" s="25"/>
      <c r="KWT181" s="25"/>
      <c r="KWU181" s="25"/>
      <c r="KWV181" s="25"/>
      <c r="KWW181" s="25"/>
      <c r="KWX181" s="25"/>
      <c r="KWY181" s="25"/>
      <c r="KWZ181" s="25"/>
      <c r="KXA181" s="25"/>
      <c r="KXB181" s="25"/>
      <c r="KXC181" s="25"/>
      <c r="KXD181" s="25"/>
      <c r="KXE181" s="25"/>
      <c r="KXF181" s="25"/>
      <c r="KXG181" s="25"/>
      <c r="KXH181" s="25"/>
      <c r="KXI181" s="25"/>
      <c r="KXJ181" s="25"/>
      <c r="KXK181" s="25"/>
      <c r="KXL181" s="25"/>
      <c r="KXM181" s="25"/>
      <c r="KXN181" s="25"/>
      <c r="KXO181" s="25"/>
      <c r="KXP181" s="25"/>
      <c r="KXQ181" s="25"/>
      <c r="KXR181" s="25"/>
      <c r="KXS181" s="25"/>
      <c r="KXT181" s="25"/>
      <c r="KXU181" s="25"/>
      <c r="KXV181" s="25"/>
      <c r="KXW181" s="25"/>
      <c r="KXX181" s="25"/>
      <c r="KXY181" s="25"/>
      <c r="KXZ181" s="25"/>
      <c r="KYA181" s="25"/>
      <c r="KYB181" s="25"/>
      <c r="KYC181" s="25"/>
      <c r="KYD181" s="25"/>
      <c r="KYE181" s="25"/>
      <c r="KYF181" s="25"/>
      <c r="KYG181" s="25"/>
      <c r="KYH181" s="25"/>
      <c r="KYI181" s="25"/>
      <c r="KYJ181" s="25"/>
      <c r="KYK181" s="25"/>
      <c r="KYL181" s="25"/>
      <c r="KYM181" s="25"/>
      <c r="KYN181" s="25"/>
      <c r="KYO181" s="25"/>
      <c r="KYP181" s="25"/>
      <c r="KYQ181" s="25"/>
      <c r="KYR181" s="25"/>
      <c r="KYS181" s="25"/>
      <c r="KYT181" s="25"/>
      <c r="KYU181" s="25"/>
      <c r="KYV181" s="25"/>
      <c r="KYW181" s="25"/>
      <c r="KYX181" s="25"/>
      <c r="KYY181" s="25"/>
      <c r="KYZ181" s="25"/>
      <c r="KZA181" s="25"/>
      <c r="KZB181" s="25"/>
      <c r="KZC181" s="25"/>
      <c r="KZD181" s="25"/>
      <c r="KZE181" s="25"/>
      <c r="KZF181" s="25"/>
      <c r="KZG181" s="25"/>
      <c r="KZH181" s="25"/>
      <c r="KZI181" s="25"/>
      <c r="KZJ181" s="25"/>
      <c r="KZK181" s="25"/>
      <c r="KZL181" s="25"/>
      <c r="KZM181" s="25"/>
      <c r="KZN181" s="25"/>
      <c r="KZO181" s="25"/>
      <c r="KZP181" s="25"/>
      <c r="KZQ181" s="25"/>
      <c r="KZR181" s="25"/>
      <c r="KZS181" s="25"/>
      <c r="KZT181" s="25"/>
      <c r="KZU181" s="25"/>
      <c r="KZV181" s="25"/>
      <c r="KZW181" s="25"/>
      <c r="KZX181" s="25"/>
      <c r="KZY181" s="25"/>
      <c r="KZZ181" s="25"/>
      <c r="LAA181" s="25"/>
      <c r="LAB181" s="25"/>
      <c r="LAC181" s="25"/>
      <c r="LAD181" s="25"/>
      <c r="LAE181" s="25"/>
      <c r="LAF181" s="25"/>
      <c r="LAG181" s="25"/>
      <c r="LAH181" s="25"/>
      <c r="LAI181" s="25"/>
      <c r="LAJ181" s="25"/>
      <c r="LAK181" s="25"/>
      <c r="LAL181" s="25"/>
      <c r="LAM181" s="25"/>
      <c r="LAN181" s="25"/>
      <c r="LAO181" s="25"/>
      <c r="LAP181" s="25"/>
      <c r="LAQ181" s="25"/>
      <c r="LAR181" s="25"/>
      <c r="LAS181" s="25"/>
      <c r="LAT181" s="25"/>
      <c r="LAU181" s="25"/>
      <c r="LAV181" s="25"/>
      <c r="LAW181" s="25"/>
      <c r="LAX181" s="25"/>
      <c r="LAY181" s="25"/>
      <c r="LAZ181" s="25"/>
      <c r="LBA181" s="25"/>
      <c r="LBB181" s="25"/>
      <c r="LBC181" s="25"/>
      <c r="LBD181" s="25"/>
      <c r="LBE181" s="25"/>
      <c r="LBF181" s="25"/>
      <c r="LBG181" s="25"/>
      <c r="LBH181" s="25"/>
      <c r="LBI181" s="25"/>
      <c r="LBJ181" s="25"/>
      <c r="LBK181" s="25"/>
      <c r="LBL181" s="25"/>
      <c r="LBM181" s="25"/>
      <c r="LBN181" s="25"/>
      <c r="LBO181" s="25"/>
      <c r="LBP181" s="25"/>
      <c r="LBQ181" s="25"/>
      <c r="LBR181" s="25"/>
      <c r="LBS181" s="25"/>
      <c r="LBT181" s="25"/>
      <c r="LBU181" s="25"/>
      <c r="LBV181" s="25"/>
      <c r="LBW181" s="25"/>
      <c r="LBX181" s="25"/>
      <c r="LBY181" s="25"/>
      <c r="LBZ181" s="25"/>
      <c r="LCA181" s="25"/>
      <c r="LCB181" s="25"/>
      <c r="LCC181" s="25"/>
      <c r="LCD181" s="25"/>
      <c r="LCE181" s="25"/>
      <c r="LCF181" s="25"/>
      <c r="LCG181" s="25"/>
      <c r="LCH181" s="25"/>
      <c r="LCI181" s="25"/>
      <c r="LCJ181" s="25"/>
      <c r="LCK181" s="25"/>
      <c r="LCL181" s="25"/>
      <c r="LCM181" s="25"/>
      <c r="LCN181" s="25"/>
      <c r="LCO181" s="25"/>
      <c r="LCP181" s="25"/>
      <c r="LCQ181" s="25"/>
      <c r="LCR181" s="25"/>
      <c r="LCS181" s="25"/>
      <c r="LCT181" s="25"/>
      <c r="LCU181" s="25"/>
      <c r="LCV181" s="25"/>
      <c r="LCW181" s="25"/>
      <c r="LCX181" s="25"/>
      <c r="LCY181" s="25"/>
      <c r="LCZ181" s="25"/>
      <c r="LDA181" s="25"/>
      <c r="LDB181" s="25"/>
      <c r="LDC181" s="25"/>
      <c r="LDD181" s="25"/>
      <c r="LDE181" s="25"/>
      <c r="LDF181" s="25"/>
      <c r="LDG181" s="25"/>
      <c r="LDH181" s="25"/>
      <c r="LDI181" s="25"/>
      <c r="LDJ181" s="25"/>
      <c r="LDK181" s="25"/>
      <c r="LDL181" s="25"/>
      <c r="LDM181" s="25"/>
      <c r="LDN181" s="25"/>
      <c r="LDO181" s="25"/>
      <c r="LDP181" s="25"/>
      <c r="LDQ181" s="25"/>
      <c r="LDR181" s="25"/>
      <c r="LDS181" s="25"/>
      <c r="LDT181" s="25"/>
      <c r="LDU181" s="25"/>
      <c r="LDV181" s="25"/>
      <c r="LDW181" s="25"/>
      <c r="LDX181" s="25"/>
      <c r="LDY181" s="25"/>
      <c r="LDZ181" s="25"/>
      <c r="LEA181" s="25"/>
      <c r="LEB181" s="25"/>
      <c r="LEC181" s="25"/>
      <c r="LED181" s="25"/>
      <c r="LEE181" s="25"/>
      <c r="LEF181" s="25"/>
      <c r="LEG181" s="25"/>
      <c r="LEH181" s="25"/>
      <c r="LEI181" s="25"/>
      <c r="LEJ181" s="25"/>
      <c r="LEK181" s="25"/>
      <c r="LEL181" s="25"/>
      <c r="LEM181" s="25"/>
      <c r="LEN181" s="25"/>
      <c r="LEO181" s="25"/>
      <c r="LEP181" s="25"/>
      <c r="LEQ181" s="25"/>
      <c r="LER181" s="25"/>
      <c r="LES181" s="25"/>
      <c r="LET181" s="25"/>
      <c r="LEU181" s="25"/>
      <c r="LEV181" s="25"/>
      <c r="LEW181" s="25"/>
      <c r="LEX181" s="25"/>
      <c r="LEY181" s="25"/>
      <c r="LEZ181" s="25"/>
      <c r="LFA181" s="25"/>
      <c r="LFB181" s="25"/>
      <c r="LFC181" s="25"/>
      <c r="LFD181" s="25"/>
      <c r="LFE181" s="25"/>
      <c r="LFF181" s="25"/>
      <c r="LFG181" s="25"/>
      <c r="LFH181" s="25"/>
      <c r="LFI181" s="25"/>
      <c r="LFJ181" s="25"/>
      <c r="LFK181" s="25"/>
      <c r="LFL181" s="25"/>
      <c r="LFM181" s="25"/>
      <c r="LFN181" s="25"/>
      <c r="LFO181" s="25"/>
      <c r="LFP181" s="25"/>
      <c r="LFQ181" s="25"/>
      <c r="LFR181" s="25"/>
      <c r="LFS181" s="25"/>
      <c r="LFT181" s="25"/>
      <c r="LFU181" s="25"/>
      <c r="LFV181" s="25"/>
      <c r="LFW181" s="25"/>
      <c r="LFX181" s="25"/>
      <c r="LFY181" s="25"/>
      <c r="LFZ181" s="25"/>
      <c r="LGA181" s="25"/>
      <c r="LGB181" s="25"/>
      <c r="LGC181" s="25"/>
      <c r="LGD181" s="25"/>
      <c r="LGE181" s="25"/>
      <c r="LGF181" s="25"/>
      <c r="LGG181" s="25"/>
      <c r="LGH181" s="25"/>
      <c r="LGI181" s="25"/>
      <c r="LGJ181" s="25"/>
      <c r="LGK181" s="25"/>
      <c r="LGL181" s="25"/>
      <c r="LGM181" s="25"/>
      <c r="LGN181" s="25"/>
      <c r="LGO181" s="25"/>
      <c r="LGP181" s="25"/>
      <c r="LGQ181" s="25"/>
      <c r="LGR181" s="25"/>
      <c r="LGS181" s="25"/>
      <c r="LGT181" s="25"/>
      <c r="LGU181" s="25"/>
      <c r="LGV181" s="25"/>
      <c r="LGW181" s="25"/>
      <c r="LGX181" s="25"/>
      <c r="LGY181" s="25"/>
      <c r="LGZ181" s="25"/>
      <c r="LHA181" s="25"/>
      <c r="LHB181" s="25"/>
      <c r="LHC181" s="25"/>
      <c r="LHD181" s="25"/>
      <c r="LHE181" s="25"/>
      <c r="LHF181" s="25"/>
      <c r="LHG181" s="25"/>
      <c r="LHH181" s="25"/>
      <c r="LHI181" s="25"/>
      <c r="LHJ181" s="25"/>
      <c r="LHK181" s="25"/>
      <c r="LHL181" s="25"/>
      <c r="LHM181" s="25"/>
      <c r="LHN181" s="25"/>
      <c r="LHO181" s="25"/>
      <c r="LHP181" s="25"/>
      <c r="LHQ181" s="25"/>
      <c r="LHR181" s="25"/>
      <c r="LHS181" s="25"/>
      <c r="LHT181" s="25"/>
      <c r="LHU181" s="25"/>
      <c r="LHV181" s="25"/>
      <c r="LHW181" s="25"/>
      <c r="LHX181" s="25"/>
      <c r="LHY181" s="25"/>
      <c r="LHZ181" s="25"/>
      <c r="LIA181" s="25"/>
      <c r="LIB181" s="25"/>
      <c r="LIC181" s="25"/>
      <c r="LID181" s="25"/>
      <c r="LIE181" s="25"/>
      <c r="LIF181" s="25"/>
      <c r="LIG181" s="25"/>
      <c r="LIH181" s="25"/>
      <c r="LII181" s="25"/>
      <c r="LIJ181" s="25"/>
      <c r="LIK181" s="25"/>
      <c r="LIL181" s="25"/>
      <c r="LIM181" s="25"/>
      <c r="LIN181" s="25"/>
      <c r="LIO181" s="25"/>
      <c r="LIP181" s="25"/>
      <c r="LIQ181" s="25"/>
      <c r="LIR181" s="25"/>
      <c r="LIS181" s="25"/>
      <c r="LIT181" s="25"/>
      <c r="LIU181" s="25"/>
      <c r="LIV181" s="25"/>
      <c r="LIW181" s="25"/>
      <c r="LIX181" s="25"/>
      <c r="LIY181" s="25"/>
      <c r="LIZ181" s="25"/>
      <c r="LJA181" s="25"/>
      <c r="LJB181" s="25"/>
      <c r="LJC181" s="25"/>
      <c r="LJD181" s="25"/>
      <c r="LJE181" s="25"/>
      <c r="LJF181" s="25"/>
      <c r="LJG181" s="25"/>
      <c r="LJH181" s="25"/>
      <c r="LJI181" s="25"/>
      <c r="LJJ181" s="25"/>
      <c r="LJK181" s="25"/>
      <c r="LJL181" s="25"/>
      <c r="LJM181" s="25"/>
      <c r="LJN181" s="25"/>
      <c r="LJO181" s="25"/>
      <c r="LJP181" s="25"/>
      <c r="LJQ181" s="25"/>
      <c r="LJR181" s="25"/>
      <c r="LJS181" s="25"/>
      <c r="LJT181" s="25"/>
      <c r="LJU181" s="25"/>
      <c r="LJV181" s="25"/>
      <c r="LJW181" s="25"/>
      <c r="LJX181" s="25"/>
      <c r="LJY181" s="25"/>
      <c r="LJZ181" s="25"/>
      <c r="LKA181" s="25"/>
      <c r="LKB181" s="25"/>
      <c r="LKC181" s="25"/>
      <c r="LKD181" s="25"/>
      <c r="LKE181" s="25"/>
      <c r="LKF181" s="25"/>
      <c r="LKG181" s="25"/>
      <c r="LKH181" s="25"/>
      <c r="LKI181" s="25"/>
      <c r="LKJ181" s="25"/>
      <c r="LKK181" s="25"/>
      <c r="LKL181" s="25"/>
      <c r="LKM181" s="25"/>
      <c r="LKN181" s="25"/>
      <c r="LKO181" s="25"/>
      <c r="LKP181" s="25"/>
      <c r="LKQ181" s="25"/>
      <c r="LKR181" s="25"/>
      <c r="LKS181" s="25"/>
      <c r="LKT181" s="25"/>
      <c r="LKU181" s="25"/>
      <c r="LKV181" s="25"/>
      <c r="LKW181" s="25"/>
      <c r="LKX181" s="25"/>
      <c r="LKY181" s="25"/>
      <c r="LKZ181" s="25"/>
      <c r="LLA181" s="25"/>
      <c r="LLB181" s="25"/>
      <c r="LLC181" s="25"/>
      <c r="LLD181" s="25"/>
      <c r="LLE181" s="25"/>
      <c r="LLF181" s="25"/>
      <c r="LLG181" s="25"/>
      <c r="LLH181" s="25"/>
      <c r="LLI181" s="25"/>
      <c r="LLJ181" s="25"/>
      <c r="LLK181" s="25"/>
      <c r="LLL181" s="25"/>
      <c r="LLM181" s="25"/>
      <c r="LLN181" s="25"/>
      <c r="LLO181" s="25"/>
      <c r="LLP181" s="25"/>
      <c r="LLQ181" s="25"/>
      <c r="LLR181" s="25"/>
      <c r="LLS181" s="25"/>
      <c r="LLT181" s="25"/>
      <c r="LLU181" s="25"/>
      <c r="LLV181" s="25"/>
      <c r="LLW181" s="25"/>
      <c r="LLX181" s="25"/>
      <c r="LLY181" s="25"/>
      <c r="LLZ181" s="25"/>
      <c r="LMA181" s="25"/>
      <c r="LMB181" s="25"/>
      <c r="LMC181" s="25"/>
      <c r="LMD181" s="25"/>
      <c r="LME181" s="25"/>
      <c r="LMF181" s="25"/>
      <c r="LMG181" s="25"/>
      <c r="LMH181" s="25"/>
      <c r="LMI181" s="25"/>
      <c r="LMJ181" s="25"/>
      <c r="LMK181" s="25"/>
      <c r="LML181" s="25"/>
      <c r="LMM181" s="25"/>
      <c r="LMN181" s="25"/>
      <c r="LMO181" s="25"/>
      <c r="LMP181" s="25"/>
      <c r="LMQ181" s="25"/>
      <c r="LMR181" s="25"/>
      <c r="LMS181" s="25"/>
      <c r="LMT181" s="25"/>
      <c r="LMU181" s="25"/>
      <c r="LMV181" s="25"/>
      <c r="LMW181" s="25"/>
      <c r="LMX181" s="25"/>
      <c r="LMY181" s="25"/>
      <c r="LMZ181" s="25"/>
      <c r="LNA181" s="25"/>
      <c r="LNB181" s="25"/>
      <c r="LNC181" s="25"/>
      <c r="LND181" s="25"/>
      <c r="LNE181" s="25"/>
      <c r="LNF181" s="25"/>
      <c r="LNG181" s="25"/>
      <c r="LNH181" s="25"/>
      <c r="LNI181" s="25"/>
      <c r="LNJ181" s="25"/>
      <c r="LNK181" s="25"/>
      <c r="LNL181" s="25"/>
      <c r="LNM181" s="25"/>
      <c r="LNN181" s="25"/>
      <c r="LNO181" s="25"/>
      <c r="LNP181" s="25"/>
      <c r="LNQ181" s="25"/>
      <c r="LNR181" s="25"/>
      <c r="LNS181" s="25"/>
      <c r="LNT181" s="25"/>
      <c r="LNU181" s="25"/>
      <c r="LNV181" s="25"/>
      <c r="LNW181" s="25"/>
      <c r="LNX181" s="25"/>
      <c r="LNY181" s="25"/>
      <c r="LNZ181" s="25"/>
      <c r="LOA181" s="25"/>
      <c r="LOB181" s="25"/>
      <c r="LOC181" s="25"/>
      <c r="LOD181" s="25"/>
      <c r="LOE181" s="25"/>
      <c r="LOF181" s="25"/>
      <c r="LOG181" s="25"/>
      <c r="LOH181" s="25"/>
      <c r="LOI181" s="25"/>
      <c r="LOJ181" s="25"/>
      <c r="LOK181" s="25"/>
      <c r="LOL181" s="25"/>
      <c r="LOM181" s="25"/>
      <c r="LON181" s="25"/>
      <c r="LOO181" s="25"/>
      <c r="LOP181" s="25"/>
      <c r="LOQ181" s="25"/>
      <c r="LOR181" s="25"/>
      <c r="LOS181" s="25"/>
      <c r="LOT181" s="25"/>
      <c r="LOU181" s="25"/>
      <c r="LOV181" s="25"/>
      <c r="LOW181" s="25"/>
      <c r="LOX181" s="25"/>
      <c r="LOY181" s="25"/>
      <c r="LOZ181" s="25"/>
      <c r="LPA181" s="25"/>
      <c r="LPB181" s="25"/>
      <c r="LPC181" s="25"/>
      <c r="LPD181" s="25"/>
      <c r="LPE181" s="25"/>
      <c r="LPF181" s="25"/>
      <c r="LPG181" s="25"/>
      <c r="LPH181" s="25"/>
      <c r="LPI181" s="25"/>
      <c r="LPJ181" s="25"/>
      <c r="LPK181" s="25"/>
      <c r="LPL181" s="25"/>
      <c r="LPM181" s="25"/>
      <c r="LPN181" s="25"/>
      <c r="LPO181" s="25"/>
      <c r="LPP181" s="25"/>
      <c r="LPQ181" s="25"/>
      <c r="LPR181" s="25"/>
      <c r="LPS181" s="25"/>
      <c r="LPT181" s="25"/>
      <c r="LPU181" s="25"/>
      <c r="LPV181" s="25"/>
      <c r="LPW181" s="25"/>
      <c r="LPX181" s="25"/>
      <c r="LPY181" s="25"/>
      <c r="LPZ181" s="25"/>
      <c r="LQA181" s="25"/>
      <c r="LQB181" s="25"/>
      <c r="LQC181" s="25"/>
      <c r="LQD181" s="25"/>
      <c r="LQE181" s="25"/>
      <c r="LQF181" s="25"/>
      <c r="LQG181" s="25"/>
      <c r="LQH181" s="25"/>
      <c r="LQI181" s="25"/>
      <c r="LQJ181" s="25"/>
      <c r="LQK181" s="25"/>
      <c r="LQL181" s="25"/>
      <c r="LQM181" s="25"/>
      <c r="LQN181" s="25"/>
      <c r="LQO181" s="25"/>
      <c r="LQP181" s="25"/>
      <c r="LQQ181" s="25"/>
      <c r="LQR181" s="25"/>
      <c r="LQS181" s="25"/>
      <c r="LQT181" s="25"/>
      <c r="LQU181" s="25"/>
      <c r="LQV181" s="25"/>
      <c r="LQW181" s="25"/>
      <c r="LQX181" s="25"/>
      <c r="LQY181" s="25"/>
      <c r="LQZ181" s="25"/>
      <c r="LRA181" s="25"/>
      <c r="LRB181" s="25"/>
      <c r="LRC181" s="25"/>
      <c r="LRD181" s="25"/>
      <c r="LRE181" s="25"/>
      <c r="LRF181" s="25"/>
      <c r="LRG181" s="25"/>
      <c r="LRH181" s="25"/>
      <c r="LRI181" s="25"/>
      <c r="LRJ181" s="25"/>
      <c r="LRK181" s="25"/>
      <c r="LRL181" s="25"/>
      <c r="LRM181" s="25"/>
      <c r="LRN181" s="25"/>
      <c r="LRO181" s="25"/>
      <c r="LRP181" s="25"/>
      <c r="LRQ181" s="25"/>
      <c r="LRR181" s="25"/>
      <c r="LRS181" s="25"/>
      <c r="LRT181" s="25"/>
      <c r="LRU181" s="25"/>
      <c r="LRV181" s="25"/>
      <c r="LRW181" s="25"/>
      <c r="LRX181" s="25"/>
      <c r="LRY181" s="25"/>
      <c r="LRZ181" s="25"/>
      <c r="LSA181" s="25"/>
      <c r="LSB181" s="25"/>
      <c r="LSC181" s="25"/>
      <c r="LSD181" s="25"/>
      <c r="LSE181" s="25"/>
      <c r="LSF181" s="25"/>
      <c r="LSG181" s="25"/>
      <c r="LSH181" s="25"/>
      <c r="LSI181" s="25"/>
      <c r="LSJ181" s="25"/>
      <c r="LSK181" s="25"/>
      <c r="LSL181" s="25"/>
      <c r="LSM181" s="25"/>
      <c r="LSN181" s="25"/>
      <c r="LSO181" s="25"/>
      <c r="LSP181" s="25"/>
      <c r="LSQ181" s="25"/>
      <c r="LSR181" s="25"/>
      <c r="LSS181" s="25"/>
      <c r="LST181" s="25"/>
      <c r="LSU181" s="25"/>
      <c r="LSV181" s="25"/>
      <c r="LSW181" s="25"/>
      <c r="LSX181" s="25"/>
      <c r="LSY181" s="25"/>
      <c r="LSZ181" s="25"/>
      <c r="LTA181" s="25"/>
      <c r="LTB181" s="25"/>
      <c r="LTC181" s="25"/>
      <c r="LTD181" s="25"/>
      <c r="LTE181" s="25"/>
      <c r="LTF181" s="25"/>
      <c r="LTG181" s="25"/>
      <c r="LTH181" s="25"/>
      <c r="LTI181" s="25"/>
      <c r="LTJ181" s="25"/>
      <c r="LTK181" s="25"/>
      <c r="LTL181" s="25"/>
      <c r="LTM181" s="25"/>
      <c r="LTN181" s="25"/>
      <c r="LTO181" s="25"/>
      <c r="LTP181" s="25"/>
      <c r="LTQ181" s="25"/>
      <c r="LTR181" s="25"/>
      <c r="LTS181" s="25"/>
      <c r="LTT181" s="25"/>
      <c r="LTU181" s="25"/>
      <c r="LTV181" s="25"/>
      <c r="LTW181" s="25"/>
      <c r="LTX181" s="25"/>
      <c r="LTY181" s="25"/>
      <c r="LTZ181" s="25"/>
      <c r="LUA181" s="25"/>
      <c r="LUB181" s="25"/>
      <c r="LUC181" s="25"/>
      <c r="LUD181" s="25"/>
      <c r="LUE181" s="25"/>
      <c r="LUF181" s="25"/>
      <c r="LUG181" s="25"/>
      <c r="LUH181" s="25"/>
      <c r="LUI181" s="25"/>
      <c r="LUJ181" s="25"/>
      <c r="LUK181" s="25"/>
      <c r="LUL181" s="25"/>
      <c r="LUM181" s="25"/>
      <c r="LUN181" s="25"/>
      <c r="LUO181" s="25"/>
      <c r="LUP181" s="25"/>
      <c r="LUQ181" s="25"/>
      <c r="LUR181" s="25"/>
      <c r="LUS181" s="25"/>
      <c r="LUT181" s="25"/>
      <c r="LUU181" s="25"/>
      <c r="LUV181" s="25"/>
      <c r="LUW181" s="25"/>
      <c r="LUX181" s="25"/>
      <c r="LUY181" s="25"/>
      <c r="LUZ181" s="25"/>
      <c r="LVA181" s="25"/>
      <c r="LVB181" s="25"/>
      <c r="LVC181" s="25"/>
      <c r="LVD181" s="25"/>
      <c r="LVE181" s="25"/>
      <c r="LVF181" s="25"/>
      <c r="LVG181" s="25"/>
      <c r="LVH181" s="25"/>
      <c r="LVI181" s="25"/>
      <c r="LVJ181" s="25"/>
      <c r="LVK181" s="25"/>
      <c r="LVL181" s="25"/>
      <c r="LVM181" s="25"/>
      <c r="LVN181" s="25"/>
      <c r="LVO181" s="25"/>
      <c r="LVP181" s="25"/>
      <c r="LVQ181" s="25"/>
      <c r="LVR181" s="25"/>
      <c r="LVS181" s="25"/>
      <c r="LVT181" s="25"/>
      <c r="LVU181" s="25"/>
      <c r="LVV181" s="25"/>
      <c r="LVW181" s="25"/>
      <c r="LVX181" s="25"/>
      <c r="LVY181" s="25"/>
      <c r="LVZ181" s="25"/>
      <c r="LWA181" s="25"/>
      <c r="LWB181" s="25"/>
      <c r="LWC181" s="25"/>
      <c r="LWD181" s="25"/>
      <c r="LWE181" s="25"/>
      <c r="LWF181" s="25"/>
      <c r="LWG181" s="25"/>
      <c r="LWH181" s="25"/>
      <c r="LWI181" s="25"/>
      <c r="LWJ181" s="25"/>
      <c r="LWK181" s="25"/>
      <c r="LWL181" s="25"/>
      <c r="LWM181" s="25"/>
      <c r="LWN181" s="25"/>
      <c r="LWO181" s="25"/>
      <c r="LWP181" s="25"/>
      <c r="LWQ181" s="25"/>
      <c r="LWR181" s="25"/>
      <c r="LWS181" s="25"/>
      <c r="LWT181" s="25"/>
      <c r="LWU181" s="25"/>
      <c r="LWV181" s="25"/>
      <c r="LWW181" s="25"/>
      <c r="LWX181" s="25"/>
      <c r="LWY181" s="25"/>
      <c r="LWZ181" s="25"/>
      <c r="LXA181" s="25"/>
      <c r="LXB181" s="25"/>
      <c r="LXC181" s="25"/>
      <c r="LXD181" s="25"/>
      <c r="LXE181" s="25"/>
      <c r="LXF181" s="25"/>
      <c r="LXG181" s="25"/>
      <c r="LXH181" s="25"/>
      <c r="LXI181" s="25"/>
      <c r="LXJ181" s="25"/>
      <c r="LXK181" s="25"/>
      <c r="LXL181" s="25"/>
      <c r="LXM181" s="25"/>
      <c r="LXN181" s="25"/>
      <c r="LXO181" s="25"/>
      <c r="LXP181" s="25"/>
      <c r="LXQ181" s="25"/>
      <c r="LXR181" s="25"/>
      <c r="LXS181" s="25"/>
      <c r="LXT181" s="25"/>
      <c r="LXU181" s="25"/>
      <c r="LXV181" s="25"/>
      <c r="LXW181" s="25"/>
      <c r="LXX181" s="25"/>
      <c r="LXY181" s="25"/>
      <c r="LXZ181" s="25"/>
      <c r="LYA181" s="25"/>
      <c r="LYB181" s="25"/>
      <c r="LYC181" s="25"/>
      <c r="LYD181" s="25"/>
      <c r="LYE181" s="25"/>
      <c r="LYF181" s="25"/>
      <c r="LYG181" s="25"/>
      <c r="LYH181" s="25"/>
      <c r="LYI181" s="25"/>
      <c r="LYJ181" s="25"/>
      <c r="LYK181" s="25"/>
      <c r="LYL181" s="25"/>
      <c r="LYM181" s="25"/>
      <c r="LYN181" s="25"/>
      <c r="LYO181" s="25"/>
      <c r="LYP181" s="25"/>
      <c r="LYQ181" s="25"/>
      <c r="LYR181" s="25"/>
      <c r="LYS181" s="25"/>
      <c r="LYT181" s="25"/>
      <c r="LYU181" s="25"/>
      <c r="LYV181" s="25"/>
      <c r="LYW181" s="25"/>
      <c r="LYX181" s="25"/>
      <c r="LYY181" s="25"/>
      <c r="LYZ181" s="25"/>
      <c r="LZA181" s="25"/>
      <c r="LZB181" s="25"/>
      <c r="LZC181" s="25"/>
      <c r="LZD181" s="25"/>
      <c r="LZE181" s="25"/>
      <c r="LZF181" s="25"/>
      <c r="LZG181" s="25"/>
      <c r="LZH181" s="25"/>
      <c r="LZI181" s="25"/>
      <c r="LZJ181" s="25"/>
      <c r="LZK181" s="25"/>
      <c r="LZL181" s="25"/>
      <c r="LZM181" s="25"/>
      <c r="LZN181" s="25"/>
      <c r="LZO181" s="25"/>
      <c r="LZP181" s="25"/>
      <c r="LZQ181" s="25"/>
      <c r="LZR181" s="25"/>
      <c r="LZS181" s="25"/>
      <c r="LZT181" s="25"/>
      <c r="LZU181" s="25"/>
      <c r="LZV181" s="25"/>
      <c r="LZW181" s="25"/>
      <c r="LZX181" s="25"/>
      <c r="LZY181" s="25"/>
      <c r="LZZ181" s="25"/>
      <c r="MAA181" s="25"/>
      <c r="MAB181" s="25"/>
      <c r="MAC181" s="25"/>
      <c r="MAD181" s="25"/>
      <c r="MAE181" s="25"/>
      <c r="MAF181" s="25"/>
      <c r="MAG181" s="25"/>
      <c r="MAH181" s="25"/>
      <c r="MAI181" s="25"/>
      <c r="MAJ181" s="25"/>
      <c r="MAK181" s="25"/>
      <c r="MAL181" s="25"/>
      <c r="MAM181" s="25"/>
      <c r="MAN181" s="25"/>
      <c r="MAO181" s="25"/>
      <c r="MAP181" s="25"/>
      <c r="MAQ181" s="25"/>
      <c r="MAR181" s="25"/>
      <c r="MAS181" s="25"/>
      <c r="MAT181" s="25"/>
      <c r="MAU181" s="25"/>
      <c r="MAV181" s="25"/>
      <c r="MAW181" s="25"/>
      <c r="MAX181" s="25"/>
      <c r="MAY181" s="25"/>
      <c r="MAZ181" s="25"/>
      <c r="MBA181" s="25"/>
      <c r="MBB181" s="25"/>
      <c r="MBC181" s="25"/>
      <c r="MBD181" s="25"/>
      <c r="MBE181" s="25"/>
      <c r="MBF181" s="25"/>
      <c r="MBG181" s="25"/>
      <c r="MBH181" s="25"/>
      <c r="MBI181" s="25"/>
      <c r="MBJ181" s="25"/>
      <c r="MBK181" s="25"/>
      <c r="MBL181" s="25"/>
      <c r="MBM181" s="25"/>
      <c r="MBN181" s="25"/>
      <c r="MBO181" s="25"/>
      <c r="MBP181" s="25"/>
      <c r="MBQ181" s="25"/>
      <c r="MBR181" s="25"/>
      <c r="MBS181" s="25"/>
      <c r="MBT181" s="25"/>
      <c r="MBU181" s="25"/>
      <c r="MBV181" s="25"/>
      <c r="MBW181" s="25"/>
      <c r="MBX181" s="25"/>
      <c r="MBY181" s="25"/>
      <c r="MBZ181" s="25"/>
      <c r="MCA181" s="25"/>
      <c r="MCB181" s="25"/>
      <c r="MCC181" s="25"/>
      <c r="MCD181" s="25"/>
      <c r="MCE181" s="25"/>
      <c r="MCF181" s="25"/>
      <c r="MCG181" s="25"/>
      <c r="MCH181" s="25"/>
      <c r="MCI181" s="25"/>
      <c r="MCJ181" s="25"/>
      <c r="MCK181" s="25"/>
      <c r="MCL181" s="25"/>
      <c r="MCM181" s="25"/>
      <c r="MCN181" s="25"/>
      <c r="MCO181" s="25"/>
      <c r="MCP181" s="25"/>
      <c r="MCQ181" s="25"/>
      <c r="MCR181" s="25"/>
      <c r="MCS181" s="25"/>
      <c r="MCT181" s="25"/>
      <c r="MCU181" s="25"/>
      <c r="MCV181" s="25"/>
      <c r="MCW181" s="25"/>
      <c r="MCX181" s="25"/>
      <c r="MCY181" s="25"/>
      <c r="MCZ181" s="25"/>
      <c r="MDA181" s="25"/>
      <c r="MDB181" s="25"/>
      <c r="MDC181" s="25"/>
      <c r="MDD181" s="25"/>
      <c r="MDE181" s="25"/>
      <c r="MDF181" s="25"/>
      <c r="MDG181" s="25"/>
      <c r="MDH181" s="25"/>
      <c r="MDI181" s="25"/>
      <c r="MDJ181" s="25"/>
      <c r="MDK181" s="25"/>
      <c r="MDL181" s="25"/>
      <c r="MDM181" s="25"/>
      <c r="MDN181" s="25"/>
      <c r="MDO181" s="25"/>
      <c r="MDP181" s="25"/>
      <c r="MDQ181" s="25"/>
      <c r="MDR181" s="25"/>
      <c r="MDS181" s="25"/>
      <c r="MDT181" s="25"/>
      <c r="MDU181" s="25"/>
      <c r="MDV181" s="25"/>
      <c r="MDW181" s="25"/>
      <c r="MDX181" s="25"/>
      <c r="MDY181" s="25"/>
      <c r="MDZ181" s="25"/>
      <c r="MEA181" s="25"/>
      <c r="MEB181" s="25"/>
      <c r="MEC181" s="25"/>
      <c r="MED181" s="25"/>
      <c r="MEE181" s="25"/>
      <c r="MEF181" s="25"/>
      <c r="MEG181" s="25"/>
      <c r="MEH181" s="25"/>
      <c r="MEI181" s="25"/>
      <c r="MEJ181" s="25"/>
      <c r="MEK181" s="25"/>
      <c r="MEL181" s="25"/>
      <c r="MEM181" s="25"/>
      <c r="MEN181" s="25"/>
      <c r="MEO181" s="25"/>
      <c r="MEP181" s="25"/>
      <c r="MEQ181" s="25"/>
      <c r="MER181" s="25"/>
      <c r="MES181" s="25"/>
      <c r="MET181" s="25"/>
      <c r="MEU181" s="25"/>
      <c r="MEV181" s="25"/>
      <c r="MEW181" s="25"/>
      <c r="MEX181" s="25"/>
      <c r="MEY181" s="25"/>
      <c r="MEZ181" s="25"/>
      <c r="MFA181" s="25"/>
      <c r="MFB181" s="25"/>
      <c r="MFC181" s="25"/>
      <c r="MFD181" s="25"/>
      <c r="MFE181" s="25"/>
      <c r="MFF181" s="25"/>
      <c r="MFG181" s="25"/>
      <c r="MFH181" s="25"/>
      <c r="MFI181" s="25"/>
      <c r="MFJ181" s="25"/>
      <c r="MFK181" s="25"/>
      <c r="MFL181" s="25"/>
      <c r="MFM181" s="25"/>
      <c r="MFN181" s="25"/>
      <c r="MFO181" s="25"/>
      <c r="MFP181" s="25"/>
      <c r="MFQ181" s="25"/>
      <c r="MFR181" s="25"/>
      <c r="MFS181" s="25"/>
      <c r="MFT181" s="25"/>
      <c r="MFU181" s="25"/>
      <c r="MFV181" s="25"/>
      <c r="MFW181" s="25"/>
      <c r="MFX181" s="25"/>
      <c r="MFY181" s="25"/>
      <c r="MFZ181" s="25"/>
      <c r="MGA181" s="25"/>
      <c r="MGB181" s="25"/>
      <c r="MGC181" s="25"/>
      <c r="MGD181" s="25"/>
      <c r="MGE181" s="25"/>
      <c r="MGF181" s="25"/>
      <c r="MGG181" s="25"/>
      <c r="MGH181" s="25"/>
      <c r="MGI181" s="25"/>
      <c r="MGJ181" s="25"/>
      <c r="MGK181" s="25"/>
      <c r="MGL181" s="25"/>
      <c r="MGM181" s="25"/>
      <c r="MGN181" s="25"/>
      <c r="MGO181" s="25"/>
      <c r="MGP181" s="25"/>
      <c r="MGQ181" s="25"/>
      <c r="MGR181" s="25"/>
      <c r="MGS181" s="25"/>
      <c r="MGT181" s="25"/>
      <c r="MGU181" s="25"/>
      <c r="MGV181" s="25"/>
      <c r="MGW181" s="25"/>
      <c r="MGX181" s="25"/>
      <c r="MGY181" s="25"/>
      <c r="MGZ181" s="25"/>
      <c r="MHA181" s="25"/>
      <c r="MHB181" s="25"/>
      <c r="MHC181" s="25"/>
      <c r="MHD181" s="25"/>
      <c r="MHE181" s="25"/>
      <c r="MHF181" s="25"/>
      <c r="MHG181" s="25"/>
      <c r="MHH181" s="25"/>
      <c r="MHI181" s="25"/>
      <c r="MHJ181" s="25"/>
      <c r="MHK181" s="25"/>
      <c r="MHL181" s="25"/>
      <c r="MHM181" s="25"/>
      <c r="MHN181" s="25"/>
      <c r="MHO181" s="25"/>
      <c r="MHP181" s="25"/>
      <c r="MHQ181" s="25"/>
      <c r="MHR181" s="25"/>
      <c r="MHS181" s="25"/>
      <c r="MHT181" s="25"/>
      <c r="MHU181" s="25"/>
      <c r="MHV181" s="25"/>
      <c r="MHW181" s="25"/>
      <c r="MHX181" s="25"/>
      <c r="MHY181" s="25"/>
      <c r="MHZ181" s="25"/>
      <c r="MIA181" s="25"/>
      <c r="MIB181" s="25"/>
      <c r="MIC181" s="25"/>
      <c r="MID181" s="25"/>
      <c r="MIE181" s="25"/>
      <c r="MIF181" s="25"/>
      <c r="MIG181" s="25"/>
      <c r="MIH181" s="25"/>
      <c r="MII181" s="25"/>
      <c r="MIJ181" s="25"/>
      <c r="MIK181" s="25"/>
      <c r="MIL181" s="25"/>
      <c r="MIM181" s="25"/>
      <c r="MIN181" s="25"/>
      <c r="MIO181" s="25"/>
      <c r="MIP181" s="25"/>
      <c r="MIQ181" s="25"/>
      <c r="MIR181" s="25"/>
      <c r="MIS181" s="25"/>
      <c r="MIT181" s="25"/>
      <c r="MIU181" s="25"/>
      <c r="MIV181" s="25"/>
      <c r="MIW181" s="25"/>
      <c r="MIX181" s="25"/>
      <c r="MIY181" s="25"/>
      <c r="MIZ181" s="25"/>
      <c r="MJA181" s="25"/>
      <c r="MJB181" s="25"/>
      <c r="MJC181" s="25"/>
      <c r="MJD181" s="25"/>
      <c r="MJE181" s="25"/>
      <c r="MJF181" s="25"/>
      <c r="MJG181" s="25"/>
      <c r="MJH181" s="25"/>
      <c r="MJI181" s="25"/>
      <c r="MJJ181" s="25"/>
      <c r="MJK181" s="25"/>
      <c r="MJL181" s="25"/>
      <c r="MJM181" s="25"/>
      <c r="MJN181" s="25"/>
      <c r="MJO181" s="25"/>
      <c r="MJP181" s="25"/>
      <c r="MJQ181" s="25"/>
      <c r="MJR181" s="25"/>
      <c r="MJS181" s="25"/>
      <c r="MJT181" s="25"/>
      <c r="MJU181" s="25"/>
      <c r="MJV181" s="25"/>
      <c r="MJW181" s="25"/>
      <c r="MJX181" s="25"/>
      <c r="MJY181" s="25"/>
      <c r="MJZ181" s="25"/>
      <c r="MKA181" s="25"/>
      <c r="MKB181" s="25"/>
      <c r="MKC181" s="25"/>
      <c r="MKD181" s="25"/>
      <c r="MKE181" s="25"/>
      <c r="MKF181" s="25"/>
      <c r="MKG181" s="25"/>
      <c r="MKH181" s="25"/>
      <c r="MKI181" s="25"/>
      <c r="MKJ181" s="25"/>
      <c r="MKK181" s="25"/>
      <c r="MKL181" s="25"/>
      <c r="MKM181" s="25"/>
      <c r="MKN181" s="25"/>
      <c r="MKO181" s="25"/>
      <c r="MKP181" s="25"/>
      <c r="MKQ181" s="25"/>
      <c r="MKR181" s="25"/>
      <c r="MKS181" s="25"/>
      <c r="MKT181" s="25"/>
      <c r="MKU181" s="25"/>
      <c r="MKV181" s="25"/>
      <c r="MKW181" s="25"/>
      <c r="MKX181" s="25"/>
      <c r="MKY181" s="25"/>
      <c r="MKZ181" s="25"/>
      <c r="MLA181" s="25"/>
      <c r="MLB181" s="25"/>
      <c r="MLC181" s="25"/>
      <c r="MLD181" s="25"/>
      <c r="MLE181" s="25"/>
      <c r="MLF181" s="25"/>
      <c r="MLG181" s="25"/>
      <c r="MLH181" s="25"/>
      <c r="MLI181" s="25"/>
      <c r="MLJ181" s="25"/>
      <c r="MLK181" s="25"/>
      <c r="MLL181" s="25"/>
      <c r="MLM181" s="25"/>
      <c r="MLN181" s="25"/>
      <c r="MLO181" s="25"/>
      <c r="MLP181" s="25"/>
      <c r="MLQ181" s="25"/>
      <c r="MLR181" s="25"/>
      <c r="MLS181" s="25"/>
      <c r="MLT181" s="25"/>
      <c r="MLU181" s="25"/>
      <c r="MLV181" s="25"/>
      <c r="MLW181" s="25"/>
      <c r="MLX181" s="25"/>
      <c r="MLY181" s="25"/>
      <c r="MLZ181" s="25"/>
      <c r="MMA181" s="25"/>
      <c r="MMB181" s="25"/>
      <c r="MMC181" s="25"/>
      <c r="MMD181" s="25"/>
      <c r="MME181" s="25"/>
      <c r="MMF181" s="25"/>
      <c r="MMG181" s="25"/>
      <c r="MMH181" s="25"/>
      <c r="MMI181" s="25"/>
      <c r="MMJ181" s="25"/>
      <c r="MMK181" s="25"/>
      <c r="MML181" s="25"/>
      <c r="MMM181" s="25"/>
      <c r="MMN181" s="25"/>
      <c r="MMO181" s="25"/>
      <c r="MMP181" s="25"/>
      <c r="MMQ181" s="25"/>
      <c r="MMR181" s="25"/>
      <c r="MMS181" s="25"/>
      <c r="MMT181" s="25"/>
      <c r="MMU181" s="25"/>
      <c r="MMV181" s="25"/>
      <c r="MMW181" s="25"/>
      <c r="MMX181" s="25"/>
      <c r="MMY181" s="25"/>
      <c r="MMZ181" s="25"/>
      <c r="MNA181" s="25"/>
      <c r="MNB181" s="25"/>
      <c r="MNC181" s="25"/>
      <c r="MND181" s="25"/>
      <c r="MNE181" s="25"/>
      <c r="MNF181" s="25"/>
      <c r="MNG181" s="25"/>
      <c r="MNH181" s="25"/>
      <c r="MNI181" s="25"/>
      <c r="MNJ181" s="25"/>
      <c r="MNK181" s="25"/>
      <c r="MNL181" s="25"/>
      <c r="MNM181" s="25"/>
      <c r="MNN181" s="25"/>
      <c r="MNO181" s="25"/>
      <c r="MNP181" s="25"/>
      <c r="MNQ181" s="25"/>
      <c r="MNR181" s="25"/>
      <c r="MNS181" s="25"/>
      <c r="MNT181" s="25"/>
      <c r="MNU181" s="25"/>
      <c r="MNV181" s="25"/>
      <c r="MNW181" s="25"/>
      <c r="MNX181" s="25"/>
      <c r="MNY181" s="25"/>
      <c r="MNZ181" s="25"/>
      <c r="MOA181" s="25"/>
      <c r="MOB181" s="25"/>
      <c r="MOC181" s="25"/>
      <c r="MOD181" s="25"/>
      <c r="MOE181" s="25"/>
      <c r="MOF181" s="25"/>
      <c r="MOG181" s="25"/>
      <c r="MOH181" s="25"/>
      <c r="MOI181" s="25"/>
      <c r="MOJ181" s="25"/>
      <c r="MOK181" s="25"/>
      <c r="MOL181" s="25"/>
      <c r="MOM181" s="25"/>
      <c r="MON181" s="25"/>
      <c r="MOO181" s="25"/>
      <c r="MOP181" s="25"/>
      <c r="MOQ181" s="25"/>
      <c r="MOR181" s="25"/>
      <c r="MOS181" s="25"/>
      <c r="MOT181" s="25"/>
      <c r="MOU181" s="25"/>
      <c r="MOV181" s="25"/>
      <c r="MOW181" s="25"/>
      <c r="MOX181" s="25"/>
      <c r="MOY181" s="25"/>
      <c r="MOZ181" s="25"/>
      <c r="MPA181" s="25"/>
      <c r="MPB181" s="25"/>
      <c r="MPC181" s="25"/>
      <c r="MPD181" s="25"/>
      <c r="MPE181" s="25"/>
      <c r="MPF181" s="25"/>
      <c r="MPG181" s="25"/>
      <c r="MPH181" s="25"/>
      <c r="MPI181" s="25"/>
      <c r="MPJ181" s="25"/>
      <c r="MPK181" s="25"/>
      <c r="MPL181" s="25"/>
      <c r="MPM181" s="25"/>
      <c r="MPN181" s="25"/>
      <c r="MPO181" s="25"/>
      <c r="MPP181" s="25"/>
      <c r="MPQ181" s="25"/>
      <c r="MPR181" s="25"/>
      <c r="MPS181" s="25"/>
      <c r="MPT181" s="25"/>
      <c r="MPU181" s="25"/>
      <c r="MPV181" s="25"/>
      <c r="MPW181" s="25"/>
      <c r="MPX181" s="25"/>
      <c r="MPY181" s="25"/>
      <c r="MPZ181" s="25"/>
      <c r="MQA181" s="25"/>
      <c r="MQB181" s="25"/>
      <c r="MQC181" s="25"/>
      <c r="MQD181" s="25"/>
      <c r="MQE181" s="25"/>
      <c r="MQF181" s="25"/>
      <c r="MQG181" s="25"/>
      <c r="MQH181" s="25"/>
      <c r="MQI181" s="25"/>
      <c r="MQJ181" s="25"/>
      <c r="MQK181" s="25"/>
      <c r="MQL181" s="25"/>
      <c r="MQM181" s="25"/>
      <c r="MQN181" s="25"/>
      <c r="MQO181" s="25"/>
      <c r="MQP181" s="25"/>
      <c r="MQQ181" s="25"/>
      <c r="MQR181" s="25"/>
      <c r="MQS181" s="25"/>
      <c r="MQT181" s="25"/>
      <c r="MQU181" s="25"/>
      <c r="MQV181" s="25"/>
      <c r="MQW181" s="25"/>
      <c r="MQX181" s="25"/>
      <c r="MQY181" s="25"/>
      <c r="MQZ181" s="25"/>
      <c r="MRA181" s="25"/>
      <c r="MRB181" s="25"/>
      <c r="MRC181" s="25"/>
      <c r="MRD181" s="25"/>
      <c r="MRE181" s="25"/>
      <c r="MRF181" s="25"/>
      <c r="MRG181" s="25"/>
      <c r="MRH181" s="25"/>
      <c r="MRI181" s="25"/>
      <c r="MRJ181" s="25"/>
      <c r="MRK181" s="25"/>
      <c r="MRL181" s="25"/>
      <c r="MRM181" s="25"/>
      <c r="MRN181" s="25"/>
      <c r="MRO181" s="25"/>
      <c r="MRP181" s="25"/>
      <c r="MRQ181" s="25"/>
      <c r="MRR181" s="25"/>
      <c r="MRS181" s="25"/>
      <c r="MRT181" s="25"/>
      <c r="MRU181" s="25"/>
      <c r="MRV181" s="25"/>
      <c r="MRW181" s="25"/>
      <c r="MRX181" s="25"/>
      <c r="MRY181" s="25"/>
      <c r="MRZ181" s="25"/>
      <c r="MSA181" s="25"/>
      <c r="MSB181" s="25"/>
      <c r="MSC181" s="25"/>
      <c r="MSD181" s="25"/>
      <c r="MSE181" s="25"/>
      <c r="MSF181" s="25"/>
      <c r="MSG181" s="25"/>
      <c r="MSH181" s="25"/>
      <c r="MSI181" s="25"/>
      <c r="MSJ181" s="25"/>
      <c r="MSK181" s="25"/>
      <c r="MSL181" s="25"/>
      <c r="MSM181" s="25"/>
      <c r="MSN181" s="25"/>
      <c r="MSO181" s="25"/>
      <c r="MSP181" s="25"/>
      <c r="MSQ181" s="25"/>
      <c r="MSR181" s="25"/>
      <c r="MSS181" s="25"/>
      <c r="MST181" s="25"/>
      <c r="MSU181" s="25"/>
      <c r="MSV181" s="25"/>
      <c r="MSW181" s="25"/>
      <c r="MSX181" s="25"/>
      <c r="MSY181" s="25"/>
      <c r="MSZ181" s="25"/>
      <c r="MTA181" s="25"/>
      <c r="MTB181" s="25"/>
      <c r="MTC181" s="25"/>
      <c r="MTD181" s="25"/>
      <c r="MTE181" s="25"/>
      <c r="MTF181" s="25"/>
      <c r="MTG181" s="25"/>
      <c r="MTH181" s="25"/>
      <c r="MTI181" s="25"/>
      <c r="MTJ181" s="25"/>
      <c r="MTK181" s="25"/>
      <c r="MTL181" s="25"/>
      <c r="MTM181" s="25"/>
      <c r="MTN181" s="25"/>
      <c r="MTO181" s="25"/>
      <c r="MTP181" s="25"/>
      <c r="MTQ181" s="25"/>
      <c r="MTR181" s="25"/>
      <c r="MTS181" s="25"/>
      <c r="MTT181" s="25"/>
      <c r="MTU181" s="25"/>
      <c r="MTV181" s="25"/>
      <c r="MTW181" s="25"/>
      <c r="MTX181" s="25"/>
      <c r="MTY181" s="25"/>
      <c r="MTZ181" s="25"/>
      <c r="MUA181" s="25"/>
      <c r="MUB181" s="25"/>
      <c r="MUC181" s="25"/>
      <c r="MUD181" s="25"/>
      <c r="MUE181" s="25"/>
      <c r="MUF181" s="25"/>
      <c r="MUG181" s="25"/>
      <c r="MUH181" s="25"/>
      <c r="MUI181" s="25"/>
      <c r="MUJ181" s="25"/>
      <c r="MUK181" s="25"/>
      <c r="MUL181" s="25"/>
      <c r="MUM181" s="25"/>
      <c r="MUN181" s="25"/>
      <c r="MUO181" s="25"/>
      <c r="MUP181" s="25"/>
      <c r="MUQ181" s="25"/>
      <c r="MUR181" s="25"/>
      <c r="MUS181" s="25"/>
      <c r="MUT181" s="25"/>
      <c r="MUU181" s="25"/>
      <c r="MUV181" s="25"/>
      <c r="MUW181" s="25"/>
      <c r="MUX181" s="25"/>
      <c r="MUY181" s="25"/>
      <c r="MUZ181" s="25"/>
      <c r="MVA181" s="25"/>
      <c r="MVB181" s="25"/>
      <c r="MVC181" s="25"/>
      <c r="MVD181" s="25"/>
      <c r="MVE181" s="25"/>
      <c r="MVF181" s="25"/>
      <c r="MVG181" s="25"/>
      <c r="MVH181" s="25"/>
      <c r="MVI181" s="25"/>
      <c r="MVJ181" s="25"/>
      <c r="MVK181" s="25"/>
      <c r="MVL181" s="25"/>
      <c r="MVM181" s="25"/>
      <c r="MVN181" s="25"/>
      <c r="MVO181" s="25"/>
      <c r="MVP181" s="25"/>
      <c r="MVQ181" s="25"/>
      <c r="MVR181" s="25"/>
      <c r="MVS181" s="25"/>
      <c r="MVT181" s="25"/>
      <c r="MVU181" s="25"/>
      <c r="MVV181" s="25"/>
      <c r="MVW181" s="25"/>
      <c r="MVX181" s="25"/>
      <c r="MVY181" s="25"/>
      <c r="MVZ181" s="25"/>
      <c r="MWA181" s="25"/>
      <c r="MWB181" s="25"/>
      <c r="MWC181" s="25"/>
      <c r="MWD181" s="25"/>
      <c r="MWE181" s="25"/>
      <c r="MWF181" s="25"/>
      <c r="MWG181" s="25"/>
      <c r="MWH181" s="25"/>
      <c r="MWI181" s="25"/>
      <c r="MWJ181" s="25"/>
      <c r="MWK181" s="25"/>
      <c r="MWL181" s="25"/>
      <c r="MWM181" s="25"/>
      <c r="MWN181" s="25"/>
      <c r="MWO181" s="25"/>
      <c r="MWP181" s="25"/>
      <c r="MWQ181" s="25"/>
      <c r="MWR181" s="25"/>
      <c r="MWS181" s="25"/>
      <c r="MWT181" s="25"/>
      <c r="MWU181" s="25"/>
      <c r="MWV181" s="25"/>
      <c r="MWW181" s="25"/>
      <c r="MWX181" s="25"/>
      <c r="MWY181" s="25"/>
      <c r="MWZ181" s="25"/>
      <c r="MXA181" s="25"/>
      <c r="MXB181" s="25"/>
      <c r="MXC181" s="25"/>
      <c r="MXD181" s="25"/>
      <c r="MXE181" s="25"/>
      <c r="MXF181" s="25"/>
      <c r="MXG181" s="25"/>
      <c r="MXH181" s="25"/>
      <c r="MXI181" s="25"/>
      <c r="MXJ181" s="25"/>
      <c r="MXK181" s="25"/>
      <c r="MXL181" s="25"/>
      <c r="MXM181" s="25"/>
      <c r="MXN181" s="25"/>
      <c r="MXO181" s="25"/>
      <c r="MXP181" s="25"/>
      <c r="MXQ181" s="25"/>
      <c r="MXR181" s="25"/>
      <c r="MXS181" s="25"/>
      <c r="MXT181" s="25"/>
      <c r="MXU181" s="25"/>
      <c r="MXV181" s="25"/>
      <c r="MXW181" s="25"/>
      <c r="MXX181" s="25"/>
      <c r="MXY181" s="25"/>
      <c r="MXZ181" s="25"/>
      <c r="MYA181" s="25"/>
      <c r="MYB181" s="25"/>
      <c r="MYC181" s="25"/>
      <c r="MYD181" s="25"/>
      <c r="MYE181" s="25"/>
      <c r="MYF181" s="25"/>
      <c r="MYG181" s="25"/>
      <c r="MYH181" s="25"/>
      <c r="MYI181" s="25"/>
      <c r="MYJ181" s="25"/>
      <c r="MYK181" s="25"/>
      <c r="MYL181" s="25"/>
      <c r="MYM181" s="25"/>
      <c r="MYN181" s="25"/>
      <c r="MYO181" s="25"/>
      <c r="MYP181" s="25"/>
      <c r="MYQ181" s="25"/>
      <c r="MYR181" s="25"/>
      <c r="MYS181" s="25"/>
      <c r="MYT181" s="25"/>
      <c r="MYU181" s="25"/>
      <c r="MYV181" s="25"/>
      <c r="MYW181" s="25"/>
      <c r="MYX181" s="25"/>
      <c r="MYY181" s="25"/>
      <c r="MYZ181" s="25"/>
      <c r="MZA181" s="25"/>
      <c r="MZB181" s="25"/>
      <c r="MZC181" s="25"/>
      <c r="MZD181" s="25"/>
      <c r="MZE181" s="25"/>
      <c r="MZF181" s="25"/>
      <c r="MZG181" s="25"/>
      <c r="MZH181" s="25"/>
      <c r="MZI181" s="25"/>
      <c r="MZJ181" s="25"/>
      <c r="MZK181" s="25"/>
      <c r="MZL181" s="25"/>
      <c r="MZM181" s="25"/>
      <c r="MZN181" s="25"/>
      <c r="MZO181" s="25"/>
      <c r="MZP181" s="25"/>
      <c r="MZQ181" s="25"/>
      <c r="MZR181" s="25"/>
      <c r="MZS181" s="25"/>
      <c r="MZT181" s="25"/>
      <c r="MZU181" s="25"/>
      <c r="MZV181" s="25"/>
      <c r="MZW181" s="25"/>
      <c r="MZX181" s="25"/>
      <c r="MZY181" s="25"/>
      <c r="MZZ181" s="25"/>
      <c r="NAA181" s="25"/>
      <c r="NAB181" s="25"/>
      <c r="NAC181" s="25"/>
      <c r="NAD181" s="25"/>
      <c r="NAE181" s="25"/>
      <c r="NAF181" s="25"/>
      <c r="NAG181" s="25"/>
      <c r="NAH181" s="25"/>
      <c r="NAI181" s="25"/>
      <c r="NAJ181" s="25"/>
      <c r="NAK181" s="25"/>
      <c r="NAL181" s="25"/>
      <c r="NAM181" s="25"/>
      <c r="NAN181" s="25"/>
      <c r="NAO181" s="25"/>
      <c r="NAP181" s="25"/>
      <c r="NAQ181" s="25"/>
      <c r="NAR181" s="25"/>
      <c r="NAS181" s="25"/>
      <c r="NAT181" s="25"/>
      <c r="NAU181" s="25"/>
      <c r="NAV181" s="25"/>
      <c r="NAW181" s="25"/>
      <c r="NAX181" s="25"/>
      <c r="NAY181" s="25"/>
      <c r="NAZ181" s="25"/>
      <c r="NBA181" s="25"/>
      <c r="NBB181" s="25"/>
      <c r="NBC181" s="25"/>
      <c r="NBD181" s="25"/>
      <c r="NBE181" s="25"/>
      <c r="NBF181" s="25"/>
      <c r="NBG181" s="25"/>
      <c r="NBH181" s="25"/>
      <c r="NBI181" s="25"/>
      <c r="NBJ181" s="25"/>
      <c r="NBK181" s="25"/>
      <c r="NBL181" s="25"/>
      <c r="NBM181" s="25"/>
      <c r="NBN181" s="25"/>
      <c r="NBO181" s="25"/>
      <c r="NBP181" s="25"/>
      <c r="NBQ181" s="25"/>
      <c r="NBR181" s="25"/>
      <c r="NBS181" s="25"/>
      <c r="NBT181" s="25"/>
      <c r="NBU181" s="25"/>
      <c r="NBV181" s="25"/>
      <c r="NBW181" s="25"/>
      <c r="NBX181" s="25"/>
      <c r="NBY181" s="25"/>
      <c r="NBZ181" s="25"/>
      <c r="NCA181" s="25"/>
      <c r="NCB181" s="25"/>
      <c r="NCC181" s="25"/>
      <c r="NCD181" s="25"/>
      <c r="NCE181" s="25"/>
      <c r="NCF181" s="25"/>
      <c r="NCG181" s="25"/>
      <c r="NCH181" s="25"/>
      <c r="NCI181" s="25"/>
      <c r="NCJ181" s="25"/>
      <c r="NCK181" s="25"/>
      <c r="NCL181" s="25"/>
      <c r="NCM181" s="25"/>
      <c r="NCN181" s="25"/>
      <c r="NCO181" s="25"/>
      <c r="NCP181" s="25"/>
      <c r="NCQ181" s="25"/>
      <c r="NCR181" s="25"/>
      <c r="NCS181" s="25"/>
      <c r="NCT181" s="25"/>
      <c r="NCU181" s="25"/>
      <c r="NCV181" s="25"/>
      <c r="NCW181" s="25"/>
      <c r="NCX181" s="25"/>
      <c r="NCY181" s="25"/>
      <c r="NCZ181" s="25"/>
      <c r="NDA181" s="25"/>
      <c r="NDB181" s="25"/>
      <c r="NDC181" s="25"/>
      <c r="NDD181" s="25"/>
      <c r="NDE181" s="25"/>
      <c r="NDF181" s="25"/>
      <c r="NDG181" s="25"/>
      <c r="NDH181" s="25"/>
      <c r="NDI181" s="25"/>
      <c r="NDJ181" s="25"/>
      <c r="NDK181" s="25"/>
      <c r="NDL181" s="25"/>
      <c r="NDM181" s="25"/>
      <c r="NDN181" s="25"/>
      <c r="NDO181" s="25"/>
      <c r="NDP181" s="25"/>
      <c r="NDQ181" s="25"/>
      <c r="NDR181" s="25"/>
      <c r="NDS181" s="25"/>
      <c r="NDT181" s="25"/>
      <c r="NDU181" s="25"/>
      <c r="NDV181" s="25"/>
      <c r="NDW181" s="25"/>
      <c r="NDX181" s="25"/>
      <c r="NDY181" s="25"/>
      <c r="NDZ181" s="25"/>
      <c r="NEA181" s="25"/>
      <c r="NEB181" s="25"/>
      <c r="NEC181" s="25"/>
      <c r="NED181" s="25"/>
      <c r="NEE181" s="25"/>
      <c r="NEF181" s="25"/>
      <c r="NEG181" s="25"/>
      <c r="NEH181" s="25"/>
      <c r="NEI181" s="25"/>
      <c r="NEJ181" s="25"/>
      <c r="NEK181" s="25"/>
      <c r="NEL181" s="25"/>
      <c r="NEM181" s="25"/>
      <c r="NEN181" s="25"/>
      <c r="NEO181" s="25"/>
      <c r="NEP181" s="25"/>
      <c r="NEQ181" s="25"/>
      <c r="NER181" s="25"/>
      <c r="NES181" s="25"/>
      <c r="NET181" s="25"/>
      <c r="NEU181" s="25"/>
      <c r="NEV181" s="25"/>
      <c r="NEW181" s="25"/>
      <c r="NEX181" s="25"/>
      <c r="NEY181" s="25"/>
      <c r="NEZ181" s="25"/>
      <c r="NFA181" s="25"/>
      <c r="NFB181" s="25"/>
      <c r="NFC181" s="25"/>
      <c r="NFD181" s="25"/>
      <c r="NFE181" s="25"/>
      <c r="NFF181" s="25"/>
      <c r="NFG181" s="25"/>
      <c r="NFH181" s="25"/>
      <c r="NFI181" s="25"/>
      <c r="NFJ181" s="25"/>
      <c r="NFK181" s="25"/>
      <c r="NFL181" s="25"/>
      <c r="NFM181" s="25"/>
      <c r="NFN181" s="25"/>
      <c r="NFO181" s="25"/>
      <c r="NFP181" s="25"/>
      <c r="NFQ181" s="25"/>
      <c r="NFR181" s="25"/>
      <c r="NFS181" s="25"/>
      <c r="NFT181" s="25"/>
      <c r="NFU181" s="25"/>
      <c r="NFV181" s="25"/>
      <c r="NFW181" s="25"/>
      <c r="NFX181" s="25"/>
      <c r="NFY181" s="25"/>
      <c r="NFZ181" s="25"/>
      <c r="NGA181" s="25"/>
      <c r="NGB181" s="25"/>
      <c r="NGC181" s="25"/>
      <c r="NGD181" s="25"/>
      <c r="NGE181" s="25"/>
      <c r="NGF181" s="25"/>
      <c r="NGG181" s="25"/>
      <c r="NGH181" s="25"/>
      <c r="NGI181" s="25"/>
      <c r="NGJ181" s="25"/>
      <c r="NGK181" s="25"/>
      <c r="NGL181" s="25"/>
      <c r="NGM181" s="25"/>
      <c r="NGN181" s="25"/>
      <c r="NGO181" s="25"/>
      <c r="NGP181" s="25"/>
      <c r="NGQ181" s="25"/>
      <c r="NGR181" s="25"/>
      <c r="NGS181" s="25"/>
      <c r="NGT181" s="25"/>
      <c r="NGU181" s="25"/>
      <c r="NGV181" s="25"/>
      <c r="NGW181" s="25"/>
      <c r="NGX181" s="25"/>
      <c r="NGY181" s="25"/>
      <c r="NGZ181" s="25"/>
      <c r="NHA181" s="25"/>
      <c r="NHB181" s="25"/>
      <c r="NHC181" s="25"/>
      <c r="NHD181" s="25"/>
      <c r="NHE181" s="25"/>
      <c r="NHF181" s="25"/>
      <c r="NHG181" s="25"/>
      <c r="NHH181" s="25"/>
      <c r="NHI181" s="25"/>
      <c r="NHJ181" s="25"/>
      <c r="NHK181" s="25"/>
      <c r="NHL181" s="25"/>
      <c r="NHM181" s="25"/>
      <c r="NHN181" s="25"/>
      <c r="NHO181" s="25"/>
      <c r="NHP181" s="25"/>
      <c r="NHQ181" s="25"/>
      <c r="NHR181" s="25"/>
      <c r="NHS181" s="25"/>
      <c r="NHT181" s="25"/>
      <c r="NHU181" s="25"/>
      <c r="NHV181" s="25"/>
      <c r="NHW181" s="25"/>
      <c r="NHX181" s="25"/>
      <c r="NHY181" s="25"/>
      <c r="NHZ181" s="25"/>
      <c r="NIA181" s="25"/>
      <c r="NIB181" s="25"/>
      <c r="NIC181" s="25"/>
      <c r="NID181" s="25"/>
      <c r="NIE181" s="25"/>
      <c r="NIF181" s="25"/>
      <c r="NIG181" s="25"/>
      <c r="NIH181" s="25"/>
      <c r="NII181" s="25"/>
      <c r="NIJ181" s="25"/>
      <c r="NIK181" s="25"/>
      <c r="NIL181" s="25"/>
      <c r="NIM181" s="25"/>
      <c r="NIN181" s="25"/>
      <c r="NIO181" s="25"/>
      <c r="NIP181" s="25"/>
      <c r="NIQ181" s="25"/>
      <c r="NIR181" s="25"/>
      <c r="NIS181" s="25"/>
      <c r="NIT181" s="25"/>
      <c r="NIU181" s="25"/>
      <c r="NIV181" s="25"/>
      <c r="NIW181" s="25"/>
      <c r="NIX181" s="25"/>
      <c r="NIY181" s="25"/>
      <c r="NIZ181" s="25"/>
      <c r="NJA181" s="25"/>
      <c r="NJB181" s="25"/>
      <c r="NJC181" s="25"/>
      <c r="NJD181" s="25"/>
      <c r="NJE181" s="25"/>
      <c r="NJF181" s="25"/>
      <c r="NJG181" s="25"/>
      <c r="NJH181" s="25"/>
      <c r="NJI181" s="25"/>
      <c r="NJJ181" s="25"/>
      <c r="NJK181" s="25"/>
      <c r="NJL181" s="25"/>
      <c r="NJM181" s="25"/>
      <c r="NJN181" s="25"/>
      <c r="NJO181" s="25"/>
      <c r="NJP181" s="25"/>
      <c r="NJQ181" s="25"/>
      <c r="NJR181" s="25"/>
      <c r="NJS181" s="25"/>
      <c r="NJT181" s="25"/>
      <c r="NJU181" s="25"/>
      <c r="NJV181" s="25"/>
      <c r="NJW181" s="25"/>
      <c r="NJX181" s="25"/>
      <c r="NJY181" s="25"/>
      <c r="NJZ181" s="25"/>
      <c r="NKA181" s="25"/>
      <c r="NKB181" s="25"/>
      <c r="NKC181" s="25"/>
      <c r="NKD181" s="25"/>
      <c r="NKE181" s="25"/>
      <c r="NKF181" s="25"/>
      <c r="NKG181" s="25"/>
      <c r="NKH181" s="25"/>
      <c r="NKI181" s="25"/>
      <c r="NKJ181" s="25"/>
      <c r="NKK181" s="25"/>
      <c r="NKL181" s="25"/>
      <c r="NKM181" s="25"/>
      <c r="NKN181" s="25"/>
      <c r="NKO181" s="25"/>
      <c r="NKP181" s="25"/>
      <c r="NKQ181" s="25"/>
      <c r="NKR181" s="25"/>
      <c r="NKS181" s="25"/>
      <c r="NKT181" s="25"/>
      <c r="NKU181" s="25"/>
      <c r="NKV181" s="25"/>
      <c r="NKW181" s="25"/>
      <c r="NKX181" s="25"/>
      <c r="NKY181" s="25"/>
      <c r="NKZ181" s="25"/>
      <c r="NLA181" s="25"/>
      <c r="NLB181" s="25"/>
      <c r="NLC181" s="25"/>
      <c r="NLD181" s="25"/>
      <c r="NLE181" s="25"/>
      <c r="NLF181" s="25"/>
      <c r="NLG181" s="25"/>
      <c r="NLH181" s="25"/>
      <c r="NLI181" s="25"/>
      <c r="NLJ181" s="25"/>
      <c r="NLK181" s="25"/>
      <c r="NLL181" s="25"/>
      <c r="NLM181" s="25"/>
      <c r="NLN181" s="25"/>
      <c r="NLO181" s="25"/>
      <c r="NLP181" s="25"/>
      <c r="NLQ181" s="25"/>
      <c r="NLR181" s="25"/>
      <c r="NLS181" s="25"/>
      <c r="NLT181" s="25"/>
      <c r="NLU181" s="25"/>
      <c r="NLV181" s="25"/>
      <c r="NLW181" s="25"/>
      <c r="NLX181" s="25"/>
      <c r="NLY181" s="25"/>
      <c r="NLZ181" s="25"/>
      <c r="NMA181" s="25"/>
      <c r="NMB181" s="25"/>
      <c r="NMC181" s="25"/>
      <c r="NMD181" s="25"/>
      <c r="NME181" s="25"/>
      <c r="NMF181" s="25"/>
      <c r="NMG181" s="25"/>
      <c r="NMH181" s="25"/>
      <c r="NMI181" s="25"/>
      <c r="NMJ181" s="25"/>
      <c r="NMK181" s="25"/>
      <c r="NML181" s="25"/>
      <c r="NMM181" s="25"/>
      <c r="NMN181" s="25"/>
      <c r="NMO181" s="25"/>
      <c r="NMP181" s="25"/>
      <c r="NMQ181" s="25"/>
      <c r="NMR181" s="25"/>
      <c r="NMS181" s="25"/>
      <c r="NMT181" s="25"/>
      <c r="NMU181" s="25"/>
      <c r="NMV181" s="25"/>
      <c r="NMW181" s="25"/>
      <c r="NMX181" s="25"/>
      <c r="NMY181" s="25"/>
      <c r="NMZ181" s="25"/>
      <c r="NNA181" s="25"/>
      <c r="NNB181" s="25"/>
      <c r="NNC181" s="25"/>
      <c r="NND181" s="25"/>
      <c r="NNE181" s="25"/>
      <c r="NNF181" s="25"/>
      <c r="NNG181" s="25"/>
      <c r="NNH181" s="25"/>
      <c r="NNI181" s="25"/>
      <c r="NNJ181" s="25"/>
      <c r="NNK181" s="25"/>
      <c r="NNL181" s="25"/>
      <c r="NNM181" s="25"/>
      <c r="NNN181" s="25"/>
      <c r="NNO181" s="25"/>
      <c r="NNP181" s="25"/>
      <c r="NNQ181" s="25"/>
      <c r="NNR181" s="25"/>
      <c r="NNS181" s="25"/>
      <c r="NNT181" s="25"/>
      <c r="NNU181" s="25"/>
      <c r="NNV181" s="25"/>
      <c r="NNW181" s="25"/>
      <c r="NNX181" s="25"/>
      <c r="NNY181" s="25"/>
      <c r="NNZ181" s="25"/>
      <c r="NOA181" s="25"/>
      <c r="NOB181" s="25"/>
      <c r="NOC181" s="25"/>
      <c r="NOD181" s="25"/>
      <c r="NOE181" s="25"/>
      <c r="NOF181" s="25"/>
      <c r="NOG181" s="25"/>
      <c r="NOH181" s="25"/>
      <c r="NOI181" s="25"/>
      <c r="NOJ181" s="25"/>
      <c r="NOK181" s="25"/>
      <c r="NOL181" s="25"/>
      <c r="NOM181" s="25"/>
      <c r="NON181" s="25"/>
      <c r="NOO181" s="25"/>
      <c r="NOP181" s="25"/>
      <c r="NOQ181" s="25"/>
      <c r="NOR181" s="25"/>
      <c r="NOS181" s="25"/>
      <c r="NOT181" s="25"/>
      <c r="NOU181" s="25"/>
      <c r="NOV181" s="25"/>
      <c r="NOW181" s="25"/>
      <c r="NOX181" s="25"/>
      <c r="NOY181" s="25"/>
      <c r="NOZ181" s="25"/>
      <c r="NPA181" s="25"/>
      <c r="NPB181" s="25"/>
      <c r="NPC181" s="25"/>
      <c r="NPD181" s="25"/>
      <c r="NPE181" s="25"/>
      <c r="NPF181" s="25"/>
      <c r="NPG181" s="25"/>
      <c r="NPH181" s="25"/>
      <c r="NPI181" s="25"/>
      <c r="NPJ181" s="25"/>
      <c r="NPK181" s="25"/>
      <c r="NPL181" s="25"/>
      <c r="NPM181" s="25"/>
      <c r="NPN181" s="25"/>
      <c r="NPO181" s="25"/>
      <c r="NPP181" s="25"/>
      <c r="NPQ181" s="25"/>
      <c r="NPR181" s="25"/>
      <c r="NPS181" s="25"/>
      <c r="NPT181" s="25"/>
      <c r="NPU181" s="25"/>
      <c r="NPV181" s="25"/>
      <c r="NPW181" s="25"/>
      <c r="NPX181" s="25"/>
      <c r="NPY181" s="25"/>
      <c r="NPZ181" s="25"/>
      <c r="NQA181" s="25"/>
      <c r="NQB181" s="25"/>
      <c r="NQC181" s="25"/>
      <c r="NQD181" s="25"/>
      <c r="NQE181" s="25"/>
      <c r="NQF181" s="25"/>
      <c r="NQG181" s="25"/>
      <c r="NQH181" s="25"/>
      <c r="NQI181" s="25"/>
      <c r="NQJ181" s="25"/>
      <c r="NQK181" s="25"/>
      <c r="NQL181" s="25"/>
      <c r="NQM181" s="25"/>
      <c r="NQN181" s="25"/>
      <c r="NQO181" s="25"/>
      <c r="NQP181" s="25"/>
      <c r="NQQ181" s="25"/>
      <c r="NQR181" s="25"/>
      <c r="NQS181" s="25"/>
      <c r="NQT181" s="25"/>
      <c r="NQU181" s="25"/>
      <c r="NQV181" s="25"/>
      <c r="NQW181" s="25"/>
      <c r="NQX181" s="25"/>
      <c r="NQY181" s="25"/>
      <c r="NQZ181" s="25"/>
      <c r="NRA181" s="25"/>
      <c r="NRB181" s="25"/>
      <c r="NRC181" s="25"/>
      <c r="NRD181" s="25"/>
      <c r="NRE181" s="25"/>
      <c r="NRF181" s="25"/>
      <c r="NRG181" s="25"/>
      <c r="NRH181" s="25"/>
      <c r="NRI181" s="25"/>
      <c r="NRJ181" s="25"/>
      <c r="NRK181" s="25"/>
      <c r="NRL181" s="25"/>
      <c r="NRM181" s="25"/>
      <c r="NRN181" s="25"/>
      <c r="NRO181" s="25"/>
      <c r="NRP181" s="25"/>
      <c r="NRQ181" s="25"/>
      <c r="NRR181" s="25"/>
      <c r="NRS181" s="25"/>
      <c r="NRT181" s="25"/>
      <c r="NRU181" s="25"/>
      <c r="NRV181" s="25"/>
      <c r="NRW181" s="25"/>
      <c r="NRX181" s="25"/>
      <c r="NRY181" s="25"/>
      <c r="NRZ181" s="25"/>
      <c r="NSA181" s="25"/>
      <c r="NSB181" s="25"/>
      <c r="NSC181" s="25"/>
      <c r="NSD181" s="25"/>
      <c r="NSE181" s="25"/>
      <c r="NSF181" s="25"/>
      <c r="NSG181" s="25"/>
      <c r="NSH181" s="25"/>
      <c r="NSI181" s="25"/>
      <c r="NSJ181" s="25"/>
      <c r="NSK181" s="25"/>
      <c r="NSL181" s="25"/>
      <c r="NSM181" s="25"/>
      <c r="NSN181" s="25"/>
      <c r="NSO181" s="25"/>
      <c r="NSP181" s="25"/>
      <c r="NSQ181" s="25"/>
      <c r="NSR181" s="25"/>
      <c r="NSS181" s="25"/>
      <c r="NST181" s="25"/>
      <c r="NSU181" s="25"/>
      <c r="NSV181" s="25"/>
      <c r="NSW181" s="25"/>
      <c r="NSX181" s="25"/>
      <c r="NSY181" s="25"/>
      <c r="NSZ181" s="25"/>
      <c r="NTA181" s="25"/>
      <c r="NTB181" s="25"/>
      <c r="NTC181" s="25"/>
      <c r="NTD181" s="25"/>
      <c r="NTE181" s="25"/>
      <c r="NTF181" s="25"/>
      <c r="NTG181" s="25"/>
      <c r="NTH181" s="25"/>
      <c r="NTI181" s="25"/>
      <c r="NTJ181" s="25"/>
      <c r="NTK181" s="25"/>
      <c r="NTL181" s="25"/>
      <c r="NTM181" s="25"/>
      <c r="NTN181" s="25"/>
      <c r="NTO181" s="25"/>
      <c r="NTP181" s="25"/>
      <c r="NTQ181" s="25"/>
      <c r="NTR181" s="25"/>
      <c r="NTS181" s="25"/>
      <c r="NTT181" s="25"/>
      <c r="NTU181" s="25"/>
      <c r="NTV181" s="25"/>
      <c r="NTW181" s="25"/>
      <c r="NTX181" s="25"/>
      <c r="NTY181" s="25"/>
      <c r="NTZ181" s="25"/>
      <c r="NUA181" s="25"/>
      <c r="NUB181" s="25"/>
      <c r="NUC181" s="25"/>
      <c r="NUD181" s="25"/>
      <c r="NUE181" s="25"/>
      <c r="NUF181" s="25"/>
      <c r="NUG181" s="25"/>
      <c r="NUH181" s="25"/>
      <c r="NUI181" s="25"/>
      <c r="NUJ181" s="25"/>
      <c r="NUK181" s="25"/>
      <c r="NUL181" s="25"/>
      <c r="NUM181" s="25"/>
      <c r="NUN181" s="25"/>
      <c r="NUO181" s="25"/>
      <c r="NUP181" s="25"/>
      <c r="NUQ181" s="25"/>
      <c r="NUR181" s="25"/>
      <c r="NUS181" s="25"/>
      <c r="NUT181" s="25"/>
      <c r="NUU181" s="25"/>
      <c r="NUV181" s="25"/>
      <c r="NUW181" s="25"/>
      <c r="NUX181" s="25"/>
      <c r="NUY181" s="25"/>
      <c r="NUZ181" s="25"/>
      <c r="NVA181" s="25"/>
      <c r="NVB181" s="25"/>
      <c r="NVC181" s="25"/>
      <c r="NVD181" s="25"/>
      <c r="NVE181" s="25"/>
      <c r="NVF181" s="25"/>
      <c r="NVG181" s="25"/>
      <c r="NVH181" s="25"/>
      <c r="NVI181" s="25"/>
      <c r="NVJ181" s="25"/>
      <c r="NVK181" s="25"/>
      <c r="NVL181" s="25"/>
      <c r="NVM181" s="25"/>
      <c r="NVN181" s="25"/>
      <c r="NVO181" s="25"/>
      <c r="NVP181" s="25"/>
      <c r="NVQ181" s="25"/>
      <c r="NVR181" s="25"/>
      <c r="NVS181" s="25"/>
      <c r="NVT181" s="25"/>
      <c r="NVU181" s="25"/>
      <c r="NVV181" s="25"/>
      <c r="NVW181" s="25"/>
      <c r="NVX181" s="25"/>
      <c r="NVY181" s="25"/>
      <c r="NVZ181" s="25"/>
      <c r="NWA181" s="25"/>
      <c r="NWB181" s="25"/>
      <c r="NWC181" s="25"/>
      <c r="NWD181" s="25"/>
      <c r="NWE181" s="25"/>
      <c r="NWF181" s="25"/>
      <c r="NWG181" s="25"/>
      <c r="NWH181" s="25"/>
      <c r="NWI181" s="25"/>
      <c r="NWJ181" s="25"/>
      <c r="NWK181" s="25"/>
      <c r="NWL181" s="25"/>
      <c r="NWM181" s="25"/>
      <c r="NWN181" s="25"/>
      <c r="NWO181" s="25"/>
      <c r="NWP181" s="25"/>
      <c r="NWQ181" s="25"/>
      <c r="NWR181" s="25"/>
      <c r="NWS181" s="25"/>
      <c r="NWT181" s="25"/>
      <c r="NWU181" s="25"/>
      <c r="NWV181" s="25"/>
      <c r="NWW181" s="25"/>
      <c r="NWX181" s="25"/>
      <c r="NWY181" s="25"/>
      <c r="NWZ181" s="25"/>
      <c r="NXA181" s="25"/>
      <c r="NXB181" s="25"/>
      <c r="NXC181" s="25"/>
      <c r="NXD181" s="25"/>
      <c r="NXE181" s="25"/>
      <c r="NXF181" s="25"/>
      <c r="NXG181" s="25"/>
      <c r="NXH181" s="25"/>
      <c r="NXI181" s="25"/>
      <c r="NXJ181" s="25"/>
      <c r="NXK181" s="25"/>
      <c r="NXL181" s="25"/>
      <c r="NXM181" s="25"/>
      <c r="NXN181" s="25"/>
      <c r="NXO181" s="25"/>
      <c r="NXP181" s="25"/>
      <c r="NXQ181" s="25"/>
      <c r="NXR181" s="25"/>
      <c r="NXS181" s="25"/>
      <c r="NXT181" s="25"/>
      <c r="NXU181" s="25"/>
      <c r="NXV181" s="25"/>
      <c r="NXW181" s="25"/>
      <c r="NXX181" s="25"/>
      <c r="NXY181" s="25"/>
      <c r="NXZ181" s="25"/>
      <c r="NYA181" s="25"/>
      <c r="NYB181" s="25"/>
      <c r="NYC181" s="25"/>
      <c r="NYD181" s="25"/>
      <c r="NYE181" s="25"/>
      <c r="NYF181" s="25"/>
      <c r="NYG181" s="25"/>
      <c r="NYH181" s="25"/>
      <c r="NYI181" s="25"/>
      <c r="NYJ181" s="25"/>
      <c r="NYK181" s="25"/>
      <c r="NYL181" s="25"/>
      <c r="NYM181" s="25"/>
      <c r="NYN181" s="25"/>
      <c r="NYO181" s="25"/>
      <c r="NYP181" s="25"/>
      <c r="NYQ181" s="25"/>
      <c r="NYR181" s="25"/>
      <c r="NYS181" s="25"/>
      <c r="NYT181" s="25"/>
      <c r="NYU181" s="25"/>
      <c r="NYV181" s="25"/>
      <c r="NYW181" s="25"/>
      <c r="NYX181" s="25"/>
      <c r="NYY181" s="25"/>
      <c r="NYZ181" s="25"/>
      <c r="NZA181" s="25"/>
      <c r="NZB181" s="25"/>
      <c r="NZC181" s="25"/>
      <c r="NZD181" s="25"/>
      <c r="NZE181" s="25"/>
      <c r="NZF181" s="25"/>
      <c r="NZG181" s="25"/>
      <c r="NZH181" s="25"/>
      <c r="NZI181" s="25"/>
      <c r="NZJ181" s="25"/>
      <c r="NZK181" s="25"/>
      <c r="NZL181" s="25"/>
      <c r="NZM181" s="25"/>
      <c r="NZN181" s="25"/>
      <c r="NZO181" s="25"/>
      <c r="NZP181" s="25"/>
      <c r="NZQ181" s="25"/>
      <c r="NZR181" s="25"/>
      <c r="NZS181" s="25"/>
      <c r="NZT181" s="25"/>
      <c r="NZU181" s="25"/>
      <c r="NZV181" s="25"/>
      <c r="NZW181" s="25"/>
      <c r="NZX181" s="25"/>
      <c r="NZY181" s="25"/>
      <c r="NZZ181" s="25"/>
      <c r="OAA181" s="25"/>
      <c r="OAB181" s="25"/>
      <c r="OAC181" s="25"/>
      <c r="OAD181" s="25"/>
      <c r="OAE181" s="25"/>
      <c r="OAF181" s="25"/>
      <c r="OAG181" s="25"/>
      <c r="OAH181" s="25"/>
      <c r="OAI181" s="25"/>
      <c r="OAJ181" s="25"/>
      <c r="OAK181" s="25"/>
      <c r="OAL181" s="25"/>
      <c r="OAM181" s="25"/>
      <c r="OAN181" s="25"/>
      <c r="OAO181" s="25"/>
      <c r="OAP181" s="25"/>
      <c r="OAQ181" s="25"/>
      <c r="OAR181" s="25"/>
      <c r="OAS181" s="25"/>
      <c r="OAT181" s="25"/>
      <c r="OAU181" s="25"/>
      <c r="OAV181" s="25"/>
      <c r="OAW181" s="25"/>
      <c r="OAX181" s="25"/>
      <c r="OAY181" s="25"/>
      <c r="OAZ181" s="25"/>
      <c r="OBA181" s="25"/>
      <c r="OBB181" s="25"/>
      <c r="OBC181" s="25"/>
      <c r="OBD181" s="25"/>
      <c r="OBE181" s="25"/>
      <c r="OBF181" s="25"/>
      <c r="OBG181" s="25"/>
      <c r="OBH181" s="25"/>
      <c r="OBI181" s="25"/>
      <c r="OBJ181" s="25"/>
      <c r="OBK181" s="25"/>
      <c r="OBL181" s="25"/>
      <c r="OBM181" s="25"/>
      <c r="OBN181" s="25"/>
      <c r="OBO181" s="25"/>
      <c r="OBP181" s="25"/>
      <c r="OBQ181" s="25"/>
      <c r="OBR181" s="25"/>
      <c r="OBS181" s="25"/>
      <c r="OBT181" s="25"/>
      <c r="OBU181" s="25"/>
      <c r="OBV181" s="25"/>
      <c r="OBW181" s="25"/>
      <c r="OBX181" s="25"/>
      <c r="OBY181" s="25"/>
      <c r="OBZ181" s="25"/>
      <c r="OCA181" s="25"/>
      <c r="OCB181" s="25"/>
      <c r="OCC181" s="25"/>
      <c r="OCD181" s="25"/>
      <c r="OCE181" s="25"/>
      <c r="OCF181" s="25"/>
      <c r="OCG181" s="25"/>
      <c r="OCH181" s="25"/>
      <c r="OCI181" s="25"/>
      <c r="OCJ181" s="25"/>
      <c r="OCK181" s="25"/>
      <c r="OCL181" s="25"/>
      <c r="OCM181" s="25"/>
      <c r="OCN181" s="25"/>
      <c r="OCO181" s="25"/>
      <c r="OCP181" s="25"/>
      <c r="OCQ181" s="25"/>
      <c r="OCR181" s="25"/>
      <c r="OCS181" s="25"/>
      <c r="OCT181" s="25"/>
      <c r="OCU181" s="25"/>
      <c r="OCV181" s="25"/>
      <c r="OCW181" s="25"/>
      <c r="OCX181" s="25"/>
      <c r="OCY181" s="25"/>
      <c r="OCZ181" s="25"/>
      <c r="ODA181" s="25"/>
      <c r="ODB181" s="25"/>
      <c r="ODC181" s="25"/>
      <c r="ODD181" s="25"/>
      <c r="ODE181" s="25"/>
      <c r="ODF181" s="25"/>
      <c r="ODG181" s="25"/>
      <c r="ODH181" s="25"/>
      <c r="ODI181" s="25"/>
      <c r="ODJ181" s="25"/>
      <c r="ODK181" s="25"/>
      <c r="ODL181" s="25"/>
      <c r="ODM181" s="25"/>
      <c r="ODN181" s="25"/>
      <c r="ODO181" s="25"/>
      <c r="ODP181" s="25"/>
      <c r="ODQ181" s="25"/>
      <c r="ODR181" s="25"/>
      <c r="ODS181" s="25"/>
      <c r="ODT181" s="25"/>
      <c r="ODU181" s="25"/>
      <c r="ODV181" s="25"/>
      <c r="ODW181" s="25"/>
      <c r="ODX181" s="25"/>
      <c r="ODY181" s="25"/>
      <c r="ODZ181" s="25"/>
      <c r="OEA181" s="25"/>
      <c r="OEB181" s="25"/>
      <c r="OEC181" s="25"/>
      <c r="OED181" s="25"/>
      <c r="OEE181" s="25"/>
      <c r="OEF181" s="25"/>
      <c r="OEG181" s="25"/>
      <c r="OEH181" s="25"/>
      <c r="OEI181" s="25"/>
      <c r="OEJ181" s="25"/>
      <c r="OEK181" s="25"/>
      <c r="OEL181" s="25"/>
      <c r="OEM181" s="25"/>
      <c r="OEN181" s="25"/>
      <c r="OEO181" s="25"/>
      <c r="OEP181" s="25"/>
      <c r="OEQ181" s="25"/>
      <c r="OER181" s="25"/>
      <c r="OES181" s="25"/>
      <c r="OET181" s="25"/>
      <c r="OEU181" s="25"/>
      <c r="OEV181" s="25"/>
      <c r="OEW181" s="25"/>
      <c r="OEX181" s="25"/>
      <c r="OEY181" s="25"/>
      <c r="OEZ181" s="25"/>
      <c r="OFA181" s="25"/>
      <c r="OFB181" s="25"/>
      <c r="OFC181" s="25"/>
      <c r="OFD181" s="25"/>
      <c r="OFE181" s="25"/>
      <c r="OFF181" s="25"/>
      <c r="OFG181" s="25"/>
      <c r="OFH181" s="25"/>
      <c r="OFI181" s="25"/>
      <c r="OFJ181" s="25"/>
      <c r="OFK181" s="25"/>
      <c r="OFL181" s="25"/>
      <c r="OFM181" s="25"/>
      <c r="OFN181" s="25"/>
      <c r="OFO181" s="25"/>
      <c r="OFP181" s="25"/>
      <c r="OFQ181" s="25"/>
      <c r="OFR181" s="25"/>
      <c r="OFS181" s="25"/>
      <c r="OFT181" s="25"/>
      <c r="OFU181" s="25"/>
      <c r="OFV181" s="25"/>
      <c r="OFW181" s="25"/>
      <c r="OFX181" s="25"/>
      <c r="OFY181" s="25"/>
      <c r="OFZ181" s="25"/>
      <c r="OGA181" s="25"/>
      <c r="OGB181" s="25"/>
      <c r="OGC181" s="25"/>
      <c r="OGD181" s="25"/>
      <c r="OGE181" s="25"/>
      <c r="OGF181" s="25"/>
      <c r="OGG181" s="25"/>
      <c r="OGH181" s="25"/>
      <c r="OGI181" s="25"/>
      <c r="OGJ181" s="25"/>
      <c r="OGK181" s="25"/>
      <c r="OGL181" s="25"/>
      <c r="OGM181" s="25"/>
      <c r="OGN181" s="25"/>
      <c r="OGO181" s="25"/>
      <c r="OGP181" s="25"/>
      <c r="OGQ181" s="25"/>
      <c r="OGR181" s="25"/>
      <c r="OGS181" s="25"/>
      <c r="OGT181" s="25"/>
      <c r="OGU181" s="25"/>
      <c r="OGV181" s="25"/>
      <c r="OGW181" s="25"/>
      <c r="OGX181" s="25"/>
      <c r="OGY181" s="25"/>
      <c r="OGZ181" s="25"/>
      <c r="OHA181" s="25"/>
      <c r="OHB181" s="25"/>
      <c r="OHC181" s="25"/>
      <c r="OHD181" s="25"/>
      <c r="OHE181" s="25"/>
      <c r="OHF181" s="25"/>
      <c r="OHG181" s="25"/>
      <c r="OHH181" s="25"/>
      <c r="OHI181" s="25"/>
      <c r="OHJ181" s="25"/>
      <c r="OHK181" s="25"/>
      <c r="OHL181" s="25"/>
      <c r="OHM181" s="25"/>
      <c r="OHN181" s="25"/>
      <c r="OHO181" s="25"/>
      <c r="OHP181" s="25"/>
      <c r="OHQ181" s="25"/>
      <c r="OHR181" s="25"/>
      <c r="OHS181" s="25"/>
      <c r="OHT181" s="25"/>
      <c r="OHU181" s="25"/>
      <c r="OHV181" s="25"/>
      <c r="OHW181" s="25"/>
      <c r="OHX181" s="25"/>
      <c r="OHY181" s="25"/>
      <c r="OHZ181" s="25"/>
      <c r="OIA181" s="25"/>
      <c r="OIB181" s="25"/>
      <c r="OIC181" s="25"/>
      <c r="OID181" s="25"/>
      <c r="OIE181" s="25"/>
      <c r="OIF181" s="25"/>
      <c r="OIG181" s="25"/>
      <c r="OIH181" s="25"/>
      <c r="OII181" s="25"/>
      <c r="OIJ181" s="25"/>
      <c r="OIK181" s="25"/>
      <c r="OIL181" s="25"/>
      <c r="OIM181" s="25"/>
      <c r="OIN181" s="25"/>
      <c r="OIO181" s="25"/>
      <c r="OIP181" s="25"/>
      <c r="OIQ181" s="25"/>
      <c r="OIR181" s="25"/>
      <c r="OIS181" s="25"/>
      <c r="OIT181" s="25"/>
      <c r="OIU181" s="25"/>
      <c r="OIV181" s="25"/>
      <c r="OIW181" s="25"/>
      <c r="OIX181" s="25"/>
      <c r="OIY181" s="25"/>
      <c r="OIZ181" s="25"/>
      <c r="OJA181" s="25"/>
      <c r="OJB181" s="25"/>
      <c r="OJC181" s="25"/>
      <c r="OJD181" s="25"/>
      <c r="OJE181" s="25"/>
      <c r="OJF181" s="25"/>
      <c r="OJG181" s="25"/>
      <c r="OJH181" s="25"/>
      <c r="OJI181" s="25"/>
      <c r="OJJ181" s="25"/>
      <c r="OJK181" s="25"/>
      <c r="OJL181" s="25"/>
      <c r="OJM181" s="25"/>
      <c r="OJN181" s="25"/>
      <c r="OJO181" s="25"/>
      <c r="OJP181" s="25"/>
      <c r="OJQ181" s="25"/>
      <c r="OJR181" s="25"/>
      <c r="OJS181" s="25"/>
      <c r="OJT181" s="25"/>
      <c r="OJU181" s="25"/>
      <c r="OJV181" s="25"/>
      <c r="OJW181" s="25"/>
      <c r="OJX181" s="25"/>
      <c r="OJY181" s="25"/>
      <c r="OJZ181" s="25"/>
      <c r="OKA181" s="25"/>
      <c r="OKB181" s="25"/>
      <c r="OKC181" s="25"/>
      <c r="OKD181" s="25"/>
      <c r="OKE181" s="25"/>
      <c r="OKF181" s="25"/>
      <c r="OKG181" s="25"/>
      <c r="OKH181" s="25"/>
      <c r="OKI181" s="25"/>
      <c r="OKJ181" s="25"/>
      <c r="OKK181" s="25"/>
      <c r="OKL181" s="25"/>
      <c r="OKM181" s="25"/>
      <c r="OKN181" s="25"/>
      <c r="OKO181" s="25"/>
      <c r="OKP181" s="25"/>
      <c r="OKQ181" s="25"/>
      <c r="OKR181" s="25"/>
      <c r="OKS181" s="25"/>
      <c r="OKT181" s="25"/>
      <c r="OKU181" s="25"/>
      <c r="OKV181" s="25"/>
      <c r="OKW181" s="25"/>
      <c r="OKX181" s="25"/>
      <c r="OKY181" s="25"/>
      <c r="OKZ181" s="25"/>
      <c r="OLA181" s="25"/>
      <c r="OLB181" s="25"/>
      <c r="OLC181" s="25"/>
      <c r="OLD181" s="25"/>
      <c r="OLE181" s="25"/>
      <c r="OLF181" s="25"/>
      <c r="OLG181" s="25"/>
      <c r="OLH181" s="25"/>
      <c r="OLI181" s="25"/>
      <c r="OLJ181" s="25"/>
      <c r="OLK181" s="25"/>
      <c r="OLL181" s="25"/>
      <c r="OLM181" s="25"/>
      <c r="OLN181" s="25"/>
      <c r="OLO181" s="25"/>
      <c r="OLP181" s="25"/>
      <c r="OLQ181" s="25"/>
      <c r="OLR181" s="25"/>
      <c r="OLS181" s="25"/>
      <c r="OLT181" s="25"/>
      <c r="OLU181" s="25"/>
      <c r="OLV181" s="25"/>
      <c r="OLW181" s="25"/>
      <c r="OLX181" s="25"/>
      <c r="OLY181" s="25"/>
      <c r="OLZ181" s="25"/>
      <c r="OMA181" s="25"/>
      <c r="OMB181" s="25"/>
      <c r="OMC181" s="25"/>
      <c r="OMD181" s="25"/>
      <c r="OME181" s="25"/>
      <c r="OMF181" s="25"/>
      <c r="OMG181" s="25"/>
      <c r="OMH181" s="25"/>
      <c r="OMI181" s="25"/>
      <c r="OMJ181" s="25"/>
      <c r="OMK181" s="25"/>
      <c r="OML181" s="25"/>
      <c r="OMM181" s="25"/>
      <c r="OMN181" s="25"/>
      <c r="OMO181" s="25"/>
      <c r="OMP181" s="25"/>
      <c r="OMQ181" s="25"/>
      <c r="OMR181" s="25"/>
      <c r="OMS181" s="25"/>
      <c r="OMT181" s="25"/>
      <c r="OMU181" s="25"/>
      <c r="OMV181" s="25"/>
      <c r="OMW181" s="25"/>
      <c r="OMX181" s="25"/>
      <c r="OMY181" s="25"/>
      <c r="OMZ181" s="25"/>
      <c r="ONA181" s="25"/>
      <c r="ONB181" s="25"/>
      <c r="ONC181" s="25"/>
      <c r="OND181" s="25"/>
      <c r="ONE181" s="25"/>
      <c r="ONF181" s="25"/>
      <c r="ONG181" s="25"/>
      <c r="ONH181" s="25"/>
      <c r="ONI181" s="25"/>
      <c r="ONJ181" s="25"/>
      <c r="ONK181" s="25"/>
      <c r="ONL181" s="25"/>
      <c r="ONM181" s="25"/>
      <c r="ONN181" s="25"/>
      <c r="ONO181" s="25"/>
      <c r="ONP181" s="25"/>
      <c r="ONQ181" s="25"/>
      <c r="ONR181" s="25"/>
      <c r="ONS181" s="25"/>
      <c r="ONT181" s="25"/>
      <c r="ONU181" s="25"/>
      <c r="ONV181" s="25"/>
      <c r="ONW181" s="25"/>
      <c r="ONX181" s="25"/>
      <c r="ONY181" s="25"/>
      <c r="ONZ181" s="25"/>
      <c r="OOA181" s="25"/>
      <c r="OOB181" s="25"/>
      <c r="OOC181" s="25"/>
      <c r="OOD181" s="25"/>
      <c r="OOE181" s="25"/>
      <c r="OOF181" s="25"/>
      <c r="OOG181" s="25"/>
      <c r="OOH181" s="25"/>
      <c r="OOI181" s="25"/>
      <c r="OOJ181" s="25"/>
      <c r="OOK181" s="25"/>
      <c r="OOL181" s="25"/>
      <c r="OOM181" s="25"/>
      <c r="OON181" s="25"/>
      <c r="OOO181" s="25"/>
      <c r="OOP181" s="25"/>
      <c r="OOQ181" s="25"/>
      <c r="OOR181" s="25"/>
      <c r="OOS181" s="25"/>
      <c r="OOT181" s="25"/>
      <c r="OOU181" s="25"/>
      <c r="OOV181" s="25"/>
      <c r="OOW181" s="25"/>
      <c r="OOX181" s="25"/>
      <c r="OOY181" s="25"/>
      <c r="OOZ181" s="25"/>
      <c r="OPA181" s="25"/>
      <c r="OPB181" s="25"/>
      <c r="OPC181" s="25"/>
      <c r="OPD181" s="25"/>
      <c r="OPE181" s="25"/>
      <c r="OPF181" s="25"/>
      <c r="OPG181" s="25"/>
      <c r="OPH181" s="25"/>
      <c r="OPI181" s="25"/>
      <c r="OPJ181" s="25"/>
      <c r="OPK181" s="25"/>
      <c r="OPL181" s="25"/>
      <c r="OPM181" s="25"/>
      <c r="OPN181" s="25"/>
      <c r="OPO181" s="25"/>
      <c r="OPP181" s="25"/>
      <c r="OPQ181" s="25"/>
      <c r="OPR181" s="25"/>
      <c r="OPS181" s="25"/>
      <c r="OPT181" s="25"/>
      <c r="OPU181" s="25"/>
      <c r="OPV181" s="25"/>
      <c r="OPW181" s="25"/>
      <c r="OPX181" s="25"/>
      <c r="OPY181" s="25"/>
      <c r="OPZ181" s="25"/>
      <c r="OQA181" s="25"/>
      <c r="OQB181" s="25"/>
      <c r="OQC181" s="25"/>
      <c r="OQD181" s="25"/>
      <c r="OQE181" s="25"/>
      <c r="OQF181" s="25"/>
      <c r="OQG181" s="25"/>
      <c r="OQH181" s="25"/>
      <c r="OQI181" s="25"/>
      <c r="OQJ181" s="25"/>
      <c r="OQK181" s="25"/>
      <c r="OQL181" s="25"/>
      <c r="OQM181" s="25"/>
      <c r="OQN181" s="25"/>
      <c r="OQO181" s="25"/>
      <c r="OQP181" s="25"/>
      <c r="OQQ181" s="25"/>
      <c r="OQR181" s="25"/>
      <c r="OQS181" s="25"/>
      <c r="OQT181" s="25"/>
      <c r="OQU181" s="25"/>
      <c r="OQV181" s="25"/>
      <c r="OQW181" s="25"/>
      <c r="OQX181" s="25"/>
      <c r="OQY181" s="25"/>
      <c r="OQZ181" s="25"/>
      <c r="ORA181" s="25"/>
      <c r="ORB181" s="25"/>
      <c r="ORC181" s="25"/>
      <c r="ORD181" s="25"/>
      <c r="ORE181" s="25"/>
      <c r="ORF181" s="25"/>
      <c r="ORG181" s="25"/>
      <c r="ORH181" s="25"/>
      <c r="ORI181" s="25"/>
      <c r="ORJ181" s="25"/>
      <c r="ORK181" s="25"/>
      <c r="ORL181" s="25"/>
      <c r="ORM181" s="25"/>
      <c r="ORN181" s="25"/>
      <c r="ORO181" s="25"/>
      <c r="ORP181" s="25"/>
      <c r="ORQ181" s="25"/>
      <c r="ORR181" s="25"/>
      <c r="ORS181" s="25"/>
      <c r="ORT181" s="25"/>
      <c r="ORU181" s="25"/>
      <c r="ORV181" s="25"/>
      <c r="ORW181" s="25"/>
      <c r="ORX181" s="25"/>
      <c r="ORY181" s="25"/>
      <c r="ORZ181" s="25"/>
      <c r="OSA181" s="25"/>
      <c r="OSB181" s="25"/>
      <c r="OSC181" s="25"/>
      <c r="OSD181" s="25"/>
      <c r="OSE181" s="25"/>
      <c r="OSF181" s="25"/>
      <c r="OSG181" s="25"/>
      <c r="OSH181" s="25"/>
      <c r="OSI181" s="25"/>
      <c r="OSJ181" s="25"/>
      <c r="OSK181" s="25"/>
      <c r="OSL181" s="25"/>
      <c r="OSM181" s="25"/>
      <c r="OSN181" s="25"/>
      <c r="OSO181" s="25"/>
      <c r="OSP181" s="25"/>
      <c r="OSQ181" s="25"/>
      <c r="OSR181" s="25"/>
      <c r="OSS181" s="25"/>
      <c r="OST181" s="25"/>
      <c r="OSU181" s="25"/>
      <c r="OSV181" s="25"/>
      <c r="OSW181" s="25"/>
      <c r="OSX181" s="25"/>
      <c r="OSY181" s="25"/>
      <c r="OSZ181" s="25"/>
      <c r="OTA181" s="25"/>
      <c r="OTB181" s="25"/>
      <c r="OTC181" s="25"/>
      <c r="OTD181" s="25"/>
      <c r="OTE181" s="25"/>
      <c r="OTF181" s="25"/>
      <c r="OTG181" s="25"/>
      <c r="OTH181" s="25"/>
      <c r="OTI181" s="25"/>
      <c r="OTJ181" s="25"/>
      <c r="OTK181" s="25"/>
      <c r="OTL181" s="25"/>
      <c r="OTM181" s="25"/>
      <c r="OTN181" s="25"/>
      <c r="OTO181" s="25"/>
      <c r="OTP181" s="25"/>
      <c r="OTQ181" s="25"/>
      <c r="OTR181" s="25"/>
      <c r="OTS181" s="25"/>
      <c r="OTT181" s="25"/>
      <c r="OTU181" s="25"/>
      <c r="OTV181" s="25"/>
      <c r="OTW181" s="25"/>
      <c r="OTX181" s="25"/>
      <c r="OTY181" s="25"/>
      <c r="OTZ181" s="25"/>
      <c r="OUA181" s="25"/>
      <c r="OUB181" s="25"/>
      <c r="OUC181" s="25"/>
      <c r="OUD181" s="25"/>
      <c r="OUE181" s="25"/>
      <c r="OUF181" s="25"/>
      <c r="OUG181" s="25"/>
      <c r="OUH181" s="25"/>
      <c r="OUI181" s="25"/>
      <c r="OUJ181" s="25"/>
      <c r="OUK181" s="25"/>
      <c r="OUL181" s="25"/>
      <c r="OUM181" s="25"/>
      <c r="OUN181" s="25"/>
      <c r="OUO181" s="25"/>
      <c r="OUP181" s="25"/>
      <c r="OUQ181" s="25"/>
      <c r="OUR181" s="25"/>
      <c r="OUS181" s="25"/>
      <c r="OUT181" s="25"/>
      <c r="OUU181" s="25"/>
      <c r="OUV181" s="25"/>
      <c r="OUW181" s="25"/>
      <c r="OUX181" s="25"/>
      <c r="OUY181" s="25"/>
      <c r="OUZ181" s="25"/>
      <c r="OVA181" s="25"/>
      <c r="OVB181" s="25"/>
      <c r="OVC181" s="25"/>
      <c r="OVD181" s="25"/>
      <c r="OVE181" s="25"/>
      <c r="OVF181" s="25"/>
      <c r="OVG181" s="25"/>
      <c r="OVH181" s="25"/>
      <c r="OVI181" s="25"/>
      <c r="OVJ181" s="25"/>
      <c r="OVK181" s="25"/>
      <c r="OVL181" s="25"/>
      <c r="OVM181" s="25"/>
      <c r="OVN181" s="25"/>
      <c r="OVO181" s="25"/>
      <c r="OVP181" s="25"/>
      <c r="OVQ181" s="25"/>
      <c r="OVR181" s="25"/>
      <c r="OVS181" s="25"/>
      <c r="OVT181" s="25"/>
      <c r="OVU181" s="25"/>
      <c r="OVV181" s="25"/>
      <c r="OVW181" s="25"/>
      <c r="OVX181" s="25"/>
      <c r="OVY181" s="25"/>
      <c r="OVZ181" s="25"/>
      <c r="OWA181" s="25"/>
      <c r="OWB181" s="25"/>
      <c r="OWC181" s="25"/>
      <c r="OWD181" s="25"/>
      <c r="OWE181" s="25"/>
      <c r="OWF181" s="25"/>
      <c r="OWG181" s="25"/>
      <c r="OWH181" s="25"/>
      <c r="OWI181" s="25"/>
      <c r="OWJ181" s="25"/>
      <c r="OWK181" s="25"/>
      <c r="OWL181" s="25"/>
      <c r="OWM181" s="25"/>
      <c r="OWN181" s="25"/>
      <c r="OWO181" s="25"/>
      <c r="OWP181" s="25"/>
      <c r="OWQ181" s="25"/>
      <c r="OWR181" s="25"/>
      <c r="OWS181" s="25"/>
      <c r="OWT181" s="25"/>
      <c r="OWU181" s="25"/>
      <c r="OWV181" s="25"/>
      <c r="OWW181" s="25"/>
      <c r="OWX181" s="25"/>
      <c r="OWY181" s="25"/>
      <c r="OWZ181" s="25"/>
      <c r="OXA181" s="25"/>
      <c r="OXB181" s="25"/>
      <c r="OXC181" s="25"/>
      <c r="OXD181" s="25"/>
      <c r="OXE181" s="25"/>
      <c r="OXF181" s="25"/>
      <c r="OXG181" s="25"/>
      <c r="OXH181" s="25"/>
      <c r="OXI181" s="25"/>
      <c r="OXJ181" s="25"/>
      <c r="OXK181" s="25"/>
      <c r="OXL181" s="25"/>
      <c r="OXM181" s="25"/>
      <c r="OXN181" s="25"/>
      <c r="OXO181" s="25"/>
      <c r="OXP181" s="25"/>
      <c r="OXQ181" s="25"/>
      <c r="OXR181" s="25"/>
      <c r="OXS181" s="25"/>
      <c r="OXT181" s="25"/>
      <c r="OXU181" s="25"/>
      <c r="OXV181" s="25"/>
      <c r="OXW181" s="25"/>
      <c r="OXX181" s="25"/>
      <c r="OXY181" s="25"/>
      <c r="OXZ181" s="25"/>
      <c r="OYA181" s="25"/>
      <c r="OYB181" s="25"/>
      <c r="OYC181" s="25"/>
      <c r="OYD181" s="25"/>
      <c r="OYE181" s="25"/>
      <c r="OYF181" s="25"/>
      <c r="OYG181" s="25"/>
      <c r="OYH181" s="25"/>
      <c r="OYI181" s="25"/>
      <c r="OYJ181" s="25"/>
      <c r="OYK181" s="25"/>
      <c r="OYL181" s="25"/>
      <c r="OYM181" s="25"/>
      <c r="OYN181" s="25"/>
      <c r="OYO181" s="25"/>
      <c r="OYP181" s="25"/>
      <c r="OYQ181" s="25"/>
      <c r="OYR181" s="25"/>
      <c r="OYS181" s="25"/>
      <c r="OYT181" s="25"/>
      <c r="OYU181" s="25"/>
      <c r="OYV181" s="25"/>
      <c r="OYW181" s="25"/>
      <c r="OYX181" s="25"/>
      <c r="OYY181" s="25"/>
      <c r="OYZ181" s="25"/>
      <c r="OZA181" s="25"/>
      <c r="OZB181" s="25"/>
      <c r="OZC181" s="25"/>
      <c r="OZD181" s="25"/>
      <c r="OZE181" s="25"/>
      <c r="OZF181" s="25"/>
      <c r="OZG181" s="25"/>
      <c r="OZH181" s="25"/>
      <c r="OZI181" s="25"/>
      <c r="OZJ181" s="25"/>
      <c r="OZK181" s="25"/>
      <c r="OZL181" s="25"/>
      <c r="OZM181" s="25"/>
      <c r="OZN181" s="25"/>
      <c r="OZO181" s="25"/>
      <c r="OZP181" s="25"/>
      <c r="OZQ181" s="25"/>
      <c r="OZR181" s="25"/>
      <c r="OZS181" s="25"/>
      <c r="OZT181" s="25"/>
      <c r="OZU181" s="25"/>
      <c r="OZV181" s="25"/>
      <c r="OZW181" s="25"/>
      <c r="OZX181" s="25"/>
      <c r="OZY181" s="25"/>
      <c r="OZZ181" s="25"/>
      <c r="PAA181" s="25"/>
      <c r="PAB181" s="25"/>
      <c r="PAC181" s="25"/>
      <c r="PAD181" s="25"/>
      <c r="PAE181" s="25"/>
      <c r="PAF181" s="25"/>
      <c r="PAG181" s="25"/>
      <c r="PAH181" s="25"/>
      <c r="PAI181" s="25"/>
      <c r="PAJ181" s="25"/>
      <c r="PAK181" s="25"/>
      <c r="PAL181" s="25"/>
      <c r="PAM181" s="25"/>
      <c r="PAN181" s="25"/>
      <c r="PAO181" s="25"/>
      <c r="PAP181" s="25"/>
      <c r="PAQ181" s="25"/>
      <c r="PAR181" s="25"/>
      <c r="PAS181" s="25"/>
      <c r="PAT181" s="25"/>
      <c r="PAU181" s="25"/>
      <c r="PAV181" s="25"/>
      <c r="PAW181" s="25"/>
      <c r="PAX181" s="25"/>
      <c r="PAY181" s="25"/>
      <c r="PAZ181" s="25"/>
      <c r="PBA181" s="25"/>
      <c r="PBB181" s="25"/>
      <c r="PBC181" s="25"/>
      <c r="PBD181" s="25"/>
      <c r="PBE181" s="25"/>
      <c r="PBF181" s="25"/>
      <c r="PBG181" s="25"/>
      <c r="PBH181" s="25"/>
      <c r="PBI181" s="25"/>
      <c r="PBJ181" s="25"/>
      <c r="PBK181" s="25"/>
      <c r="PBL181" s="25"/>
      <c r="PBM181" s="25"/>
      <c r="PBN181" s="25"/>
      <c r="PBO181" s="25"/>
      <c r="PBP181" s="25"/>
      <c r="PBQ181" s="25"/>
      <c r="PBR181" s="25"/>
      <c r="PBS181" s="25"/>
      <c r="PBT181" s="25"/>
      <c r="PBU181" s="25"/>
      <c r="PBV181" s="25"/>
      <c r="PBW181" s="25"/>
      <c r="PBX181" s="25"/>
      <c r="PBY181" s="25"/>
      <c r="PBZ181" s="25"/>
      <c r="PCA181" s="25"/>
      <c r="PCB181" s="25"/>
      <c r="PCC181" s="25"/>
      <c r="PCD181" s="25"/>
      <c r="PCE181" s="25"/>
      <c r="PCF181" s="25"/>
      <c r="PCG181" s="25"/>
      <c r="PCH181" s="25"/>
      <c r="PCI181" s="25"/>
      <c r="PCJ181" s="25"/>
      <c r="PCK181" s="25"/>
      <c r="PCL181" s="25"/>
      <c r="PCM181" s="25"/>
      <c r="PCN181" s="25"/>
      <c r="PCO181" s="25"/>
      <c r="PCP181" s="25"/>
      <c r="PCQ181" s="25"/>
      <c r="PCR181" s="25"/>
      <c r="PCS181" s="25"/>
      <c r="PCT181" s="25"/>
      <c r="PCU181" s="25"/>
      <c r="PCV181" s="25"/>
      <c r="PCW181" s="25"/>
      <c r="PCX181" s="25"/>
      <c r="PCY181" s="25"/>
      <c r="PCZ181" s="25"/>
      <c r="PDA181" s="25"/>
      <c r="PDB181" s="25"/>
      <c r="PDC181" s="25"/>
      <c r="PDD181" s="25"/>
      <c r="PDE181" s="25"/>
      <c r="PDF181" s="25"/>
      <c r="PDG181" s="25"/>
      <c r="PDH181" s="25"/>
      <c r="PDI181" s="25"/>
      <c r="PDJ181" s="25"/>
      <c r="PDK181" s="25"/>
      <c r="PDL181" s="25"/>
      <c r="PDM181" s="25"/>
      <c r="PDN181" s="25"/>
      <c r="PDO181" s="25"/>
      <c r="PDP181" s="25"/>
      <c r="PDQ181" s="25"/>
      <c r="PDR181" s="25"/>
      <c r="PDS181" s="25"/>
      <c r="PDT181" s="25"/>
      <c r="PDU181" s="25"/>
      <c r="PDV181" s="25"/>
      <c r="PDW181" s="25"/>
      <c r="PDX181" s="25"/>
      <c r="PDY181" s="25"/>
      <c r="PDZ181" s="25"/>
      <c r="PEA181" s="25"/>
      <c r="PEB181" s="25"/>
      <c r="PEC181" s="25"/>
      <c r="PED181" s="25"/>
      <c r="PEE181" s="25"/>
      <c r="PEF181" s="25"/>
      <c r="PEG181" s="25"/>
      <c r="PEH181" s="25"/>
      <c r="PEI181" s="25"/>
      <c r="PEJ181" s="25"/>
      <c r="PEK181" s="25"/>
      <c r="PEL181" s="25"/>
      <c r="PEM181" s="25"/>
      <c r="PEN181" s="25"/>
      <c r="PEO181" s="25"/>
      <c r="PEP181" s="25"/>
      <c r="PEQ181" s="25"/>
      <c r="PER181" s="25"/>
      <c r="PES181" s="25"/>
      <c r="PET181" s="25"/>
      <c r="PEU181" s="25"/>
      <c r="PEV181" s="25"/>
      <c r="PEW181" s="25"/>
      <c r="PEX181" s="25"/>
      <c r="PEY181" s="25"/>
      <c r="PEZ181" s="25"/>
      <c r="PFA181" s="25"/>
      <c r="PFB181" s="25"/>
      <c r="PFC181" s="25"/>
      <c r="PFD181" s="25"/>
      <c r="PFE181" s="25"/>
      <c r="PFF181" s="25"/>
      <c r="PFG181" s="25"/>
      <c r="PFH181" s="25"/>
      <c r="PFI181" s="25"/>
      <c r="PFJ181" s="25"/>
      <c r="PFK181" s="25"/>
      <c r="PFL181" s="25"/>
      <c r="PFM181" s="25"/>
      <c r="PFN181" s="25"/>
      <c r="PFO181" s="25"/>
      <c r="PFP181" s="25"/>
      <c r="PFQ181" s="25"/>
      <c r="PFR181" s="25"/>
      <c r="PFS181" s="25"/>
      <c r="PFT181" s="25"/>
      <c r="PFU181" s="25"/>
      <c r="PFV181" s="25"/>
      <c r="PFW181" s="25"/>
      <c r="PFX181" s="25"/>
      <c r="PFY181" s="25"/>
      <c r="PFZ181" s="25"/>
      <c r="PGA181" s="25"/>
      <c r="PGB181" s="25"/>
      <c r="PGC181" s="25"/>
      <c r="PGD181" s="25"/>
      <c r="PGE181" s="25"/>
      <c r="PGF181" s="25"/>
      <c r="PGG181" s="25"/>
      <c r="PGH181" s="25"/>
      <c r="PGI181" s="25"/>
      <c r="PGJ181" s="25"/>
      <c r="PGK181" s="25"/>
      <c r="PGL181" s="25"/>
      <c r="PGM181" s="25"/>
      <c r="PGN181" s="25"/>
      <c r="PGO181" s="25"/>
      <c r="PGP181" s="25"/>
      <c r="PGQ181" s="25"/>
      <c r="PGR181" s="25"/>
      <c r="PGS181" s="25"/>
      <c r="PGT181" s="25"/>
      <c r="PGU181" s="25"/>
      <c r="PGV181" s="25"/>
      <c r="PGW181" s="25"/>
      <c r="PGX181" s="25"/>
      <c r="PGY181" s="25"/>
      <c r="PGZ181" s="25"/>
      <c r="PHA181" s="25"/>
      <c r="PHB181" s="25"/>
      <c r="PHC181" s="25"/>
      <c r="PHD181" s="25"/>
      <c r="PHE181" s="25"/>
      <c r="PHF181" s="25"/>
      <c r="PHG181" s="25"/>
      <c r="PHH181" s="25"/>
      <c r="PHI181" s="25"/>
      <c r="PHJ181" s="25"/>
      <c r="PHK181" s="25"/>
      <c r="PHL181" s="25"/>
      <c r="PHM181" s="25"/>
      <c r="PHN181" s="25"/>
      <c r="PHO181" s="25"/>
      <c r="PHP181" s="25"/>
      <c r="PHQ181" s="25"/>
      <c r="PHR181" s="25"/>
      <c r="PHS181" s="25"/>
      <c r="PHT181" s="25"/>
      <c r="PHU181" s="25"/>
      <c r="PHV181" s="25"/>
      <c r="PHW181" s="25"/>
      <c r="PHX181" s="25"/>
      <c r="PHY181" s="25"/>
      <c r="PHZ181" s="25"/>
      <c r="PIA181" s="25"/>
      <c r="PIB181" s="25"/>
      <c r="PIC181" s="25"/>
      <c r="PID181" s="25"/>
      <c r="PIE181" s="25"/>
      <c r="PIF181" s="25"/>
      <c r="PIG181" s="25"/>
      <c r="PIH181" s="25"/>
      <c r="PII181" s="25"/>
      <c r="PIJ181" s="25"/>
      <c r="PIK181" s="25"/>
      <c r="PIL181" s="25"/>
      <c r="PIM181" s="25"/>
      <c r="PIN181" s="25"/>
      <c r="PIO181" s="25"/>
      <c r="PIP181" s="25"/>
      <c r="PIQ181" s="25"/>
      <c r="PIR181" s="25"/>
      <c r="PIS181" s="25"/>
      <c r="PIT181" s="25"/>
      <c r="PIU181" s="25"/>
      <c r="PIV181" s="25"/>
      <c r="PIW181" s="25"/>
      <c r="PIX181" s="25"/>
      <c r="PIY181" s="25"/>
      <c r="PIZ181" s="25"/>
      <c r="PJA181" s="25"/>
      <c r="PJB181" s="25"/>
      <c r="PJC181" s="25"/>
      <c r="PJD181" s="25"/>
      <c r="PJE181" s="25"/>
      <c r="PJF181" s="25"/>
      <c r="PJG181" s="25"/>
      <c r="PJH181" s="25"/>
      <c r="PJI181" s="25"/>
      <c r="PJJ181" s="25"/>
      <c r="PJK181" s="25"/>
      <c r="PJL181" s="25"/>
      <c r="PJM181" s="25"/>
      <c r="PJN181" s="25"/>
      <c r="PJO181" s="25"/>
      <c r="PJP181" s="25"/>
      <c r="PJQ181" s="25"/>
      <c r="PJR181" s="25"/>
      <c r="PJS181" s="25"/>
      <c r="PJT181" s="25"/>
      <c r="PJU181" s="25"/>
      <c r="PJV181" s="25"/>
      <c r="PJW181" s="25"/>
      <c r="PJX181" s="25"/>
      <c r="PJY181" s="25"/>
      <c r="PJZ181" s="25"/>
      <c r="PKA181" s="25"/>
      <c r="PKB181" s="25"/>
      <c r="PKC181" s="25"/>
      <c r="PKD181" s="25"/>
      <c r="PKE181" s="25"/>
      <c r="PKF181" s="25"/>
      <c r="PKG181" s="25"/>
      <c r="PKH181" s="25"/>
      <c r="PKI181" s="25"/>
      <c r="PKJ181" s="25"/>
      <c r="PKK181" s="25"/>
      <c r="PKL181" s="25"/>
      <c r="PKM181" s="25"/>
      <c r="PKN181" s="25"/>
      <c r="PKO181" s="25"/>
      <c r="PKP181" s="25"/>
      <c r="PKQ181" s="25"/>
      <c r="PKR181" s="25"/>
      <c r="PKS181" s="25"/>
      <c r="PKT181" s="25"/>
      <c r="PKU181" s="25"/>
      <c r="PKV181" s="25"/>
      <c r="PKW181" s="25"/>
      <c r="PKX181" s="25"/>
      <c r="PKY181" s="25"/>
      <c r="PKZ181" s="25"/>
      <c r="PLA181" s="25"/>
      <c r="PLB181" s="25"/>
      <c r="PLC181" s="25"/>
      <c r="PLD181" s="25"/>
      <c r="PLE181" s="25"/>
      <c r="PLF181" s="25"/>
      <c r="PLG181" s="25"/>
      <c r="PLH181" s="25"/>
      <c r="PLI181" s="25"/>
      <c r="PLJ181" s="25"/>
      <c r="PLK181" s="25"/>
      <c r="PLL181" s="25"/>
      <c r="PLM181" s="25"/>
      <c r="PLN181" s="25"/>
      <c r="PLO181" s="25"/>
      <c r="PLP181" s="25"/>
      <c r="PLQ181" s="25"/>
      <c r="PLR181" s="25"/>
      <c r="PLS181" s="25"/>
      <c r="PLT181" s="25"/>
      <c r="PLU181" s="25"/>
      <c r="PLV181" s="25"/>
      <c r="PLW181" s="25"/>
      <c r="PLX181" s="25"/>
      <c r="PLY181" s="25"/>
      <c r="PLZ181" s="25"/>
      <c r="PMA181" s="25"/>
      <c r="PMB181" s="25"/>
      <c r="PMC181" s="25"/>
      <c r="PMD181" s="25"/>
      <c r="PME181" s="25"/>
      <c r="PMF181" s="25"/>
      <c r="PMG181" s="25"/>
      <c r="PMH181" s="25"/>
      <c r="PMI181" s="25"/>
      <c r="PMJ181" s="25"/>
      <c r="PMK181" s="25"/>
      <c r="PML181" s="25"/>
      <c r="PMM181" s="25"/>
      <c r="PMN181" s="25"/>
      <c r="PMO181" s="25"/>
      <c r="PMP181" s="25"/>
      <c r="PMQ181" s="25"/>
      <c r="PMR181" s="25"/>
      <c r="PMS181" s="25"/>
      <c r="PMT181" s="25"/>
      <c r="PMU181" s="25"/>
      <c r="PMV181" s="25"/>
      <c r="PMW181" s="25"/>
      <c r="PMX181" s="25"/>
      <c r="PMY181" s="25"/>
      <c r="PMZ181" s="25"/>
      <c r="PNA181" s="25"/>
      <c r="PNB181" s="25"/>
      <c r="PNC181" s="25"/>
      <c r="PND181" s="25"/>
      <c r="PNE181" s="25"/>
      <c r="PNF181" s="25"/>
      <c r="PNG181" s="25"/>
      <c r="PNH181" s="25"/>
      <c r="PNI181" s="25"/>
      <c r="PNJ181" s="25"/>
      <c r="PNK181" s="25"/>
      <c r="PNL181" s="25"/>
      <c r="PNM181" s="25"/>
      <c r="PNN181" s="25"/>
      <c r="PNO181" s="25"/>
      <c r="PNP181" s="25"/>
      <c r="PNQ181" s="25"/>
      <c r="PNR181" s="25"/>
      <c r="PNS181" s="25"/>
      <c r="PNT181" s="25"/>
      <c r="PNU181" s="25"/>
      <c r="PNV181" s="25"/>
      <c r="PNW181" s="25"/>
      <c r="PNX181" s="25"/>
      <c r="PNY181" s="25"/>
      <c r="PNZ181" s="25"/>
      <c r="POA181" s="25"/>
      <c r="POB181" s="25"/>
      <c r="POC181" s="25"/>
      <c r="POD181" s="25"/>
      <c r="POE181" s="25"/>
      <c r="POF181" s="25"/>
      <c r="POG181" s="25"/>
      <c r="POH181" s="25"/>
      <c r="POI181" s="25"/>
      <c r="POJ181" s="25"/>
      <c r="POK181" s="25"/>
      <c r="POL181" s="25"/>
      <c r="POM181" s="25"/>
      <c r="PON181" s="25"/>
      <c r="POO181" s="25"/>
      <c r="POP181" s="25"/>
      <c r="POQ181" s="25"/>
      <c r="POR181" s="25"/>
      <c r="POS181" s="25"/>
      <c r="POT181" s="25"/>
      <c r="POU181" s="25"/>
      <c r="POV181" s="25"/>
      <c r="POW181" s="25"/>
      <c r="POX181" s="25"/>
      <c r="POY181" s="25"/>
      <c r="POZ181" s="25"/>
      <c r="PPA181" s="25"/>
      <c r="PPB181" s="25"/>
      <c r="PPC181" s="25"/>
      <c r="PPD181" s="25"/>
      <c r="PPE181" s="25"/>
      <c r="PPF181" s="25"/>
      <c r="PPG181" s="25"/>
      <c r="PPH181" s="25"/>
      <c r="PPI181" s="25"/>
      <c r="PPJ181" s="25"/>
      <c r="PPK181" s="25"/>
      <c r="PPL181" s="25"/>
      <c r="PPM181" s="25"/>
      <c r="PPN181" s="25"/>
      <c r="PPO181" s="25"/>
      <c r="PPP181" s="25"/>
      <c r="PPQ181" s="25"/>
      <c r="PPR181" s="25"/>
      <c r="PPS181" s="25"/>
      <c r="PPT181" s="25"/>
      <c r="PPU181" s="25"/>
      <c r="PPV181" s="25"/>
      <c r="PPW181" s="25"/>
      <c r="PPX181" s="25"/>
      <c r="PPY181" s="25"/>
      <c r="PPZ181" s="25"/>
      <c r="PQA181" s="25"/>
      <c r="PQB181" s="25"/>
      <c r="PQC181" s="25"/>
      <c r="PQD181" s="25"/>
      <c r="PQE181" s="25"/>
      <c r="PQF181" s="25"/>
      <c r="PQG181" s="25"/>
      <c r="PQH181" s="25"/>
      <c r="PQI181" s="25"/>
      <c r="PQJ181" s="25"/>
      <c r="PQK181" s="25"/>
      <c r="PQL181" s="25"/>
      <c r="PQM181" s="25"/>
      <c r="PQN181" s="25"/>
      <c r="PQO181" s="25"/>
      <c r="PQP181" s="25"/>
      <c r="PQQ181" s="25"/>
      <c r="PQR181" s="25"/>
      <c r="PQS181" s="25"/>
      <c r="PQT181" s="25"/>
      <c r="PQU181" s="25"/>
      <c r="PQV181" s="25"/>
      <c r="PQW181" s="25"/>
      <c r="PQX181" s="25"/>
      <c r="PQY181" s="25"/>
      <c r="PQZ181" s="25"/>
      <c r="PRA181" s="25"/>
      <c r="PRB181" s="25"/>
      <c r="PRC181" s="25"/>
      <c r="PRD181" s="25"/>
      <c r="PRE181" s="25"/>
      <c r="PRF181" s="25"/>
      <c r="PRG181" s="25"/>
      <c r="PRH181" s="25"/>
      <c r="PRI181" s="25"/>
      <c r="PRJ181" s="25"/>
      <c r="PRK181" s="25"/>
      <c r="PRL181" s="25"/>
      <c r="PRM181" s="25"/>
      <c r="PRN181" s="25"/>
      <c r="PRO181" s="25"/>
      <c r="PRP181" s="25"/>
      <c r="PRQ181" s="25"/>
      <c r="PRR181" s="25"/>
      <c r="PRS181" s="25"/>
      <c r="PRT181" s="25"/>
      <c r="PRU181" s="25"/>
      <c r="PRV181" s="25"/>
      <c r="PRW181" s="25"/>
      <c r="PRX181" s="25"/>
      <c r="PRY181" s="25"/>
      <c r="PRZ181" s="25"/>
      <c r="PSA181" s="25"/>
      <c r="PSB181" s="25"/>
      <c r="PSC181" s="25"/>
      <c r="PSD181" s="25"/>
      <c r="PSE181" s="25"/>
      <c r="PSF181" s="25"/>
      <c r="PSG181" s="25"/>
      <c r="PSH181" s="25"/>
      <c r="PSI181" s="25"/>
      <c r="PSJ181" s="25"/>
      <c r="PSK181" s="25"/>
      <c r="PSL181" s="25"/>
      <c r="PSM181" s="25"/>
      <c r="PSN181" s="25"/>
      <c r="PSO181" s="25"/>
      <c r="PSP181" s="25"/>
      <c r="PSQ181" s="25"/>
      <c r="PSR181" s="25"/>
      <c r="PSS181" s="25"/>
      <c r="PST181" s="25"/>
      <c r="PSU181" s="25"/>
      <c r="PSV181" s="25"/>
      <c r="PSW181" s="25"/>
      <c r="PSX181" s="25"/>
      <c r="PSY181" s="25"/>
      <c r="PSZ181" s="25"/>
      <c r="PTA181" s="25"/>
      <c r="PTB181" s="25"/>
      <c r="PTC181" s="25"/>
      <c r="PTD181" s="25"/>
      <c r="PTE181" s="25"/>
      <c r="PTF181" s="25"/>
      <c r="PTG181" s="25"/>
      <c r="PTH181" s="25"/>
      <c r="PTI181" s="25"/>
      <c r="PTJ181" s="25"/>
      <c r="PTK181" s="25"/>
      <c r="PTL181" s="25"/>
      <c r="PTM181" s="25"/>
      <c r="PTN181" s="25"/>
      <c r="PTO181" s="25"/>
      <c r="PTP181" s="25"/>
      <c r="PTQ181" s="25"/>
      <c r="PTR181" s="25"/>
      <c r="PTS181" s="25"/>
      <c r="PTT181" s="25"/>
      <c r="PTU181" s="25"/>
      <c r="PTV181" s="25"/>
      <c r="PTW181" s="25"/>
      <c r="PTX181" s="25"/>
      <c r="PTY181" s="25"/>
      <c r="PTZ181" s="25"/>
      <c r="PUA181" s="25"/>
      <c r="PUB181" s="25"/>
      <c r="PUC181" s="25"/>
      <c r="PUD181" s="25"/>
      <c r="PUE181" s="25"/>
      <c r="PUF181" s="25"/>
      <c r="PUG181" s="25"/>
      <c r="PUH181" s="25"/>
      <c r="PUI181" s="25"/>
      <c r="PUJ181" s="25"/>
      <c r="PUK181" s="25"/>
      <c r="PUL181" s="25"/>
      <c r="PUM181" s="25"/>
      <c r="PUN181" s="25"/>
      <c r="PUO181" s="25"/>
      <c r="PUP181" s="25"/>
      <c r="PUQ181" s="25"/>
      <c r="PUR181" s="25"/>
      <c r="PUS181" s="25"/>
      <c r="PUT181" s="25"/>
      <c r="PUU181" s="25"/>
      <c r="PUV181" s="25"/>
      <c r="PUW181" s="25"/>
      <c r="PUX181" s="25"/>
      <c r="PUY181" s="25"/>
      <c r="PUZ181" s="25"/>
      <c r="PVA181" s="25"/>
      <c r="PVB181" s="25"/>
      <c r="PVC181" s="25"/>
      <c r="PVD181" s="25"/>
      <c r="PVE181" s="25"/>
      <c r="PVF181" s="25"/>
      <c r="PVG181" s="25"/>
      <c r="PVH181" s="25"/>
      <c r="PVI181" s="25"/>
      <c r="PVJ181" s="25"/>
      <c r="PVK181" s="25"/>
      <c r="PVL181" s="25"/>
      <c r="PVM181" s="25"/>
      <c r="PVN181" s="25"/>
      <c r="PVO181" s="25"/>
      <c r="PVP181" s="25"/>
      <c r="PVQ181" s="25"/>
      <c r="PVR181" s="25"/>
      <c r="PVS181" s="25"/>
      <c r="PVT181" s="25"/>
      <c r="PVU181" s="25"/>
      <c r="PVV181" s="25"/>
      <c r="PVW181" s="25"/>
      <c r="PVX181" s="25"/>
      <c r="PVY181" s="25"/>
      <c r="PVZ181" s="25"/>
      <c r="PWA181" s="25"/>
      <c r="PWB181" s="25"/>
      <c r="PWC181" s="25"/>
      <c r="PWD181" s="25"/>
      <c r="PWE181" s="25"/>
      <c r="PWF181" s="25"/>
      <c r="PWG181" s="25"/>
      <c r="PWH181" s="25"/>
      <c r="PWI181" s="25"/>
      <c r="PWJ181" s="25"/>
      <c r="PWK181" s="25"/>
      <c r="PWL181" s="25"/>
      <c r="PWM181" s="25"/>
      <c r="PWN181" s="25"/>
      <c r="PWO181" s="25"/>
      <c r="PWP181" s="25"/>
      <c r="PWQ181" s="25"/>
      <c r="PWR181" s="25"/>
      <c r="PWS181" s="25"/>
      <c r="PWT181" s="25"/>
      <c r="PWU181" s="25"/>
      <c r="PWV181" s="25"/>
      <c r="PWW181" s="25"/>
      <c r="PWX181" s="25"/>
      <c r="PWY181" s="25"/>
      <c r="PWZ181" s="25"/>
      <c r="PXA181" s="25"/>
      <c r="PXB181" s="25"/>
      <c r="PXC181" s="25"/>
      <c r="PXD181" s="25"/>
      <c r="PXE181" s="25"/>
      <c r="PXF181" s="25"/>
      <c r="PXG181" s="25"/>
      <c r="PXH181" s="25"/>
      <c r="PXI181" s="25"/>
      <c r="PXJ181" s="25"/>
      <c r="PXK181" s="25"/>
      <c r="PXL181" s="25"/>
      <c r="PXM181" s="25"/>
      <c r="PXN181" s="25"/>
      <c r="PXO181" s="25"/>
      <c r="PXP181" s="25"/>
      <c r="PXQ181" s="25"/>
      <c r="PXR181" s="25"/>
      <c r="PXS181" s="25"/>
      <c r="PXT181" s="25"/>
      <c r="PXU181" s="25"/>
      <c r="PXV181" s="25"/>
      <c r="PXW181" s="25"/>
      <c r="PXX181" s="25"/>
      <c r="PXY181" s="25"/>
      <c r="PXZ181" s="25"/>
      <c r="PYA181" s="25"/>
      <c r="PYB181" s="25"/>
      <c r="PYC181" s="25"/>
      <c r="PYD181" s="25"/>
      <c r="PYE181" s="25"/>
      <c r="PYF181" s="25"/>
      <c r="PYG181" s="25"/>
      <c r="PYH181" s="25"/>
      <c r="PYI181" s="25"/>
      <c r="PYJ181" s="25"/>
      <c r="PYK181" s="25"/>
      <c r="PYL181" s="25"/>
      <c r="PYM181" s="25"/>
      <c r="PYN181" s="25"/>
      <c r="PYO181" s="25"/>
      <c r="PYP181" s="25"/>
      <c r="PYQ181" s="25"/>
      <c r="PYR181" s="25"/>
      <c r="PYS181" s="25"/>
      <c r="PYT181" s="25"/>
      <c r="PYU181" s="25"/>
      <c r="PYV181" s="25"/>
      <c r="PYW181" s="25"/>
      <c r="PYX181" s="25"/>
      <c r="PYY181" s="25"/>
      <c r="PYZ181" s="25"/>
      <c r="PZA181" s="25"/>
      <c r="PZB181" s="25"/>
      <c r="PZC181" s="25"/>
      <c r="PZD181" s="25"/>
      <c r="PZE181" s="25"/>
      <c r="PZF181" s="25"/>
      <c r="PZG181" s="25"/>
      <c r="PZH181" s="25"/>
      <c r="PZI181" s="25"/>
      <c r="PZJ181" s="25"/>
      <c r="PZK181" s="25"/>
      <c r="PZL181" s="25"/>
      <c r="PZM181" s="25"/>
      <c r="PZN181" s="25"/>
      <c r="PZO181" s="25"/>
      <c r="PZP181" s="25"/>
      <c r="PZQ181" s="25"/>
      <c r="PZR181" s="25"/>
      <c r="PZS181" s="25"/>
      <c r="PZT181" s="25"/>
      <c r="PZU181" s="25"/>
      <c r="PZV181" s="25"/>
      <c r="PZW181" s="25"/>
      <c r="PZX181" s="25"/>
      <c r="PZY181" s="25"/>
      <c r="PZZ181" s="25"/>
      <c r="QAA181" s="25"/>
      <c r="QAB181" s="25"/>
      <c r="QAC181" s="25"/>
      <c r="QAD181" s="25"/>
      <c r="QAE181" s="25"/>
      <c r="QAF181" s="25"/>
      <c r="QAG181" s="25"/>
      <c r="QAH181" s="25"/>
      <c r="QAI181" s="25"/>
      <c r="QAJ181" s="25"/>
      <c r="QAK181" s="25"/>
      <c r="QAL181" s="25"/>
      <c r="QAM181" s="25"/>
      <c r="QAN181" s="25"/>
      <c r="QAO181" s="25"/>
      <c r="QAP181" s="25"/>
      <c r="QAQ181" s="25"/>
      <c r="QAR181" s="25"/>
      <c r="QAS181" s="25"/>
      <c r="QAT181" s="25"/>
      <c r="QAU181" s="25"/>
      <c r="QAV181" s="25"/>
      <c r="QAW181" s="25"/>
      <c r="QAX181" s="25"/>
      <c r="QAY181" s="25"/>
      <c r="QAZ181" s="25"/>
      <c r="QBA181" s="25"/>
      <c r="QBB181" s="25"/>
      <c r="QBC181" s="25"/>
      <c r="QBD181" s="25"/>
      <c r="QBE181" s="25"/>
      <c r="QBF181" s="25"/>
      <c r="QBG181" s="25"/>
      <c r="QBH181" s="25"/>
      <c r="QBI181" s="25"/>
      <c r="QBJ181" s="25"/>
      <c r="QBK181" s="25"/>
      <c r="QBL181" s="25"/>
      <c r="QBM181" s="25"/>
      <c r="QBN181" s="25"/>
      <c r="QBO181" s="25"/>
      <c r="QBP181" s="25"/>
      <c r="QBQ181" s="25"/>
      <c r="QBR181" s="25"/>
      <c r="QBS181" s="25"/>
      <c r="QBT181" s="25"/>
      <c r="QBU181" s="25"/>
      <c r="QBV181" s="25"/>
      <c r="QBW181" s="25"/>
      <c r="QBX181" s="25"/>
      <c r="QBY181" s="25"/>
      <c r="QBZ181" s="25"/>
      <c r="QCA181" s="25"/>
      <c r="QCB181" s="25"/>
      <c r="QCC181" s="25"/>
      <c r="QCD181" s="25"/>
      <c r="QCE181" s="25"/>
      <c r="QCF181" s="25"/>
      <c r="QCG181" s="25"/>
      <c r="QCH181" s="25"/>
      <c r="QCI181" s="25"/>
      <c r="QCJ181" s="25"/>
      <c r="QCK181" s="25"/>
      <c r="QCL181" s="25"/>
      <c r="QCM181" s="25"/>
      <c r="QCN181" s="25"/>
      <c r="QCO181" s="25"/>
      <c r="QCP181" s="25"/>
      <c r="QCQ181" s="25"/>
      <c r="QCR181" s="25"/>
      <c r="QCS181" s="25"/>
      <c r="QCT181" s="25"/>
      <c r="QCU181" s="25"/>
      <c r="QCV181" s="25"/>
      <c r="QCW181" s="25"/>
      <c r="QCX181" s="25"/>
      <c r="QCY181" s="25"/>
      <c r="QCZ181" s="25"/>
      <c r="QDA181" s="25"/>
      <c r="QDB181" s="25"/>
      <c r="QDC181" s="25"/>
      <c r="QDD181" s="25"/>
      <c r="QDE181" s="25"/>
      <c r="QDF181" s="25"/>
      <c r="QDG181" s="25"/>
      <c r="QDH181" s="25"/>
      <c r="QDI181" s="25"/>
      <c r="QDJ181" s="25"/>
      <c r="QDK181" s="25"/>
      <c r="QDL181" s="25"/>
      <c r="QDM181" s="25"/>
      <c r="QDN181" s="25"/>
      <c r="QDO181" s="25"/>
      <c r="QDP181" s="25"/>
      <c r="QDQ181" s="25"/>
      <c r="QDR181" s="25"/>
      <c r="QDS181" s="25"/>
      <c r="QDT181" s="25"/>
      <c r="QDU181" s="25"/>
      <c r="QDV181" s="25"/>
      <c r="QDW181" s="25"/>
      <c r="QDX181" s="25"/>
      <c r="QDY181" s="25"/>
      <c r="QDZ181" s="25"/>
      <c r="QEA181" s="25"/>
      <c r="QEB181" s="25"/>
      <c r="QEC181" s="25"/>
      <c r="QED181" s="25"/>
      <c r="QEE181" s="25"/>
      <c r="QEF181" s="25"/>
      <c r="QEG181" s="25"/>
      <c r="QEH181" s="25"/>
      <c r="QEI181" s="25"/>
      <c r="QEJ181" s="25"/>
      <c r="QEK181" s="25"/>
      <c r="QEL181" s="25"/>
      <c r="QEM181" s="25"/>
      <c r="QEN181" s="25"/>
      <c r="QEO181" s="25"/>
      <c r="QEP181" s="25"/>
      <c r="QEQ181" s="25"/>
      <c r="QER181" s="25"/>
      <c r="QES181" s="25"/>
      <c r="QET181" s="25"/>
      <c r="QEU181" s="25"/>
      <c r="QEV181" s="25"/>
      <c r="QEW181" s="25"/>
      <c r="QEX181" s="25"/>
      <c r="QEY181" s="25"/>
      <c r="QEZ181" s="25"/>
      <c r="QFA181" s="25"/>
      <c r="QFB181" s="25"/>
      <c r="QFC181" s="25"/>
      <c r="QFD181" s="25"/>
      <c r="QFE181" s="25"/>
      <c r="QFF181" s="25"/>
      <c r="QFG181" s="25"/>
      <c r="QFH181" s="25"/>
      <c r="QFI181" s="25"/>
      <c r="QFJ181" s="25"/>
      <c r="QFK181" s="25"/>
      <c r="QFL181" s="25"/>
      <c r="QFM181" s="25"/>
      <c r="QFN181" s="25"/>
      <c r="QFO181" s="25"/>
      <c r="QFP181" s="25"/>
      <c r="QFQ181" s="25"/>
      <c r="QFR181" s="25"/>
      <c r="QFS181" s="25"/>
      <c r="QFT181" s="25"/>
      <c r="QFU181" s="25"/>
      <c r="QFV181" s="25"/>
      <c r="QFW181" s="25"/>
      <c r="QFX181" s="25"/>
      <c r="QFY181" s="25"/>
      <c r="QFZ181" s="25"/>
      <c r="QGA181" s="25"/>
      <c r="QGB181" s="25"/>
      <c r="QGC181" s="25"/>
      <c r="QGD181" s="25"/>
      <c r="QGE181" s="25"/>
      <c r="QGF181" s="25"/>
      <c r="QGG181" s="25"/>
      <c r="QGH181" s="25"/>
      <c r="QGI181" s="25"/>
      <c r="QGJ181" s="25"/>
      <c r="QGK181" s="25"/>
      <c r="QGL181" s="25"/>
      <c r="QGM181" s="25"/>
      <c r="QGN181" s="25"/>
      <c r="QGO181" s="25"/>
      <c r="QGP181" s="25"/>
      <c r="QGQ181" s="25"/>
      <c r="QGR181" s="25"/>
      <c r="QGS181" s="25"/>
      <c r="QGT181" s="25"/>
      <c r="QGU181" s="25"/>
      <c r="QGV181" s="25"/>
      <c r="QGW181" s="25"/>
      <c r="QGX181" s="25"/>
      <c r="QGY181" s="25"/>
      <c r="QGZ181" s="25"/>
      <c r="QHA181" s="25"/>
      <c r="QHB181" s="25"/>
      <c r="QHC181" s="25"/>
      <c r="QHD181" s="25"/>
      <c r="QHE181" s="25"/>
      <c r="QHF181" s="25"/>
      <c r="QHG181" s="25"/>
      <c r="QHH181" s="25"/>
      <c r="QHI181" s="25"/>
      <c r="QHJ181" s="25"/>
      <c r="QHK181" s="25"/>
      <c r="QHL181" s="25"/>
      <c r="QHM181" s="25"/>
      <c r="QHN181" s="25"/>
      <c r="QHO181" s="25"/>
      <c r="QHP181" s="25"/>
      <c r="QHQ181" s="25"/>
      <c r="QHR181" s="25"/>
      <c r="QHS181" s="25"/>
      <c r="QHT181" s="25"/>
      <c r="QHU181" s="25"/>
      <c r="QHV181" s="25"/>
      <c r="QHW181" s="25"/>
      <c r="QHX181" s="25"/>
      <c r="QHY181" s="25"/>
      <c r="QHZ181" s="25"/>
      <c r="QIA181" s="25"/>
      <c r="QIB181" s="25"/>
      <c r="QIC181" s="25"/>
      <c r="QID181" s="25"/>
      <c r="QIE181" s="25"/>
      <c r="QIF181" s="25"/>
      <c r="QIG181" s="25"/>
      <c r="QIH181" s="25"/>
      <c r="QII181" s="25"/>
      <c r="QIJ181" s="25"/>
      <c r="QIK181" s="25"/>
      <c r="QIL181" s="25"/>
      <c r="QIM181" s="25"/>
      <c r="QIN181" s="25"/>
      <c r="QIO181" s="25"/>
      <c r="QIP181" s="25"/>
      <c r="QIQ181" s="25"/>
      <c r="QIR181" s="25"/>
      <c r="QIS181" s="25"/>
      <c r="QIT181" s="25"/>
      <c r="QIU181" s="25"/>
      <c r="QIV181" s="25"/>
      <c r="QIW181" s="25"/>
      <c r="QIX181" s="25"/>
      <c r="QIY181" s="25"/>
      <c r="QIZ181" s="25"/>
      <c r="QJA181" s="25"/>
      <c r="QJB181" s="25"/>
      <c r="QJC181" s="25"/>
      <c r="QJD181" s="25"/>
      <c r="QJE181" s="25"/>
      <c r="QJF181" s="25"/>
      <c r="QJG181" s="25"/>
      <c r="QJH181" s="25"/>
      <c r="QJI181" s="25"/>
      <c r="QJJ181" s="25"/>
      <c r="QJK181" s="25"/>
      <c r="QJL181" s="25"/>
      <c r="QJM181" s="25"/>
      <c r="QJN181" s="25"/>
      <c r="QJO181" s="25"/>
      <c r="QJP181" s="25"/>
      <c r="QJQ181" s="25"/>
      <c r="QJR181" s="25"/>
      <c r="QJS181" s="25"/>
      <c r="QJT181" s="25"/>
      <c r="QJU181" s="25"/>
      <c r="QJV181" s="25"/>
      <c r="QJW181" s="25"/>
      <c r="QJX181" s="25"/>
      <c r="QJY181" s="25"/>
      <c r="QJZ181" s="25"/>
      <c r="QKA181" s="25"/>
      <c r="QKB181" s="25"/>
      <c r="QKC181" s="25"/>
      <c r="QKD181" s="25"/>
      <c r="QKE181" s="25"/>
      <c r="QKF181" s="25"/>
      <c r="QKG181" s="25"/>
      <c r="QKH181" s="25"/>
      <c r="QKI181" s="25"/>
      <c r="QKJ181" s="25"/>
      <c r="QKK181" s="25"/>
      <c r="QKL181" s="25"/>
      <c r="QKM181" s="25"/>
      <c r="QKN181" s="25"/>
      <c r="QKO181" s="25"/>
      <c r="QKP181" s="25"/>
      <c r="QKQ181" s="25"/>
      <c r="QKR181" s="25"/>
      <c r="QKS181" s="25"/>
      <c r="QKT181" s="25"/>
      <c r="QKU181" s="25"/>
      <c r="QKV181" s="25"/>
      <c r="QKW181" s="25"/>
      <c r="QKX181" s="25"/>
      <c r="QKY181" s="25"/>
      <c r="QKZ181" s="25"/>
      <c r="QLA181" s="25"/>
      <c r="QLB181" s="25"/>
      <c r="QLC181" s="25"/>
      <c r="QLD181" s="25"/>
      <c r="QLE181" s="25"/>
      <c r="QLF181" s="25"/>
      <c r="QLG181" s="25"/>
      <c r="QLH181" s="25"/>
      <c r="QLI181" s="25"/>
      <c r="QLJ181" s="25"/>
      <c r="QLK181" s="25"/>
      <c r="QLL181" s="25"/>
      <c r="QLM181" s="25"/>
      <c r="QLN181" s="25"/>
      <c r="QLO181" s="25"/>
      <c r="QLP181" s="25"/>
      <c r="QLQ181" s="25"/>
      <c r="QLR181" s="25"/>
      <c r="QLS181" s="25"/>
      <c r="QLT181" s="25"/>
      <c r="QLU181" s="25"/>
      <c r="QLV181" s="25"/>
      <c r="QLW181" s="25"/>
      <c r="QLX181" s="25"/>
      <c r="QLY181" s="25"/>
      <c r="QLZ181" s="25"/>
      <c r="QMA181" s="25"/>
      <c r="QMB181" s="25"/>
      <c r="QMC181" s="25"/>
      <c r="QMD181" s="25"/>
      <c r="QME181" s="25"/>
      <c r="QMF181" s="25"/>
      <c r="QMG181" s="25"/>
      <c r="QMH181" s="25"/>
      <c r="QMI181" s="25"/>
      <c r="QMJ181" s="25"/>
      <c r="QMK181" s="25"/>
      <c r="QML181" s="25"/>
      <c r="QMM181" s="25"/>
      <c r="QMN181" s="25"/>
      <c r="QMO181" s="25"/>
      <c r="QMP181" s="25"/>
      <c r="QMQ181" s="25"/>
      <c r="QMR181" s="25"/>
      <c r="QMS181" s="25"/>
      <c r="QMT181" s="25"/>
      <c r="QMU181" s="25"/>
      <c r="QMV181" s="25"/>
      <c r="QMW181" s="25"/>
      <c r="QMX181" s="25"/>
      <c r="QMY181" s="25"/>
      <c r="QMZ181" s="25"/>
      <c r="QNA181" s="25"/>
      <c r="QNB181" s="25"/>
      <c r="QNC181" s="25"/>
      <c r="QND181" s="25"/>
      <c r="QNE181" s="25"/>
      <c r="QNF181" s="25"/>
      <c r="QNG181" s="25"/>
      <c r="QNH181" s="25"/>
      <c r="QNI181" s="25"/>
      <c r="QNJ181" s="25"/>
      <c r="QNK181" s="25"/>
      <c r="QNL181" s="25"/>
      <c r="QNM181" s="25"/>
      <c r="QNN181" s="25"/>
      <c r="QNO181" s="25"/>
      <c r="QNP181" s="25"/>
      <c r="QNQ181" s="25"/>
      <c r="QNR181" s="25"/>
      <c r="QNS181" s="25"/>
      <c r="QNT181" s="25"/>
      <c r="QNU181" s="25"/>
      <c r="QNV181" s="25"/>
      <c r="QNW181" s="25"/>
      <c r="QNX181" s="25"/>
      <c r="QNY181" s="25"/>
      <c r="QNZ181" s="25"/>
      <c r="QOA181" s="25"/>
      <c r="QOB181" s="25"/>
      <c r="QOC181" s="25"/>
      <c r="QOD181" s="25"/>
      <c r="QOE181" s="25"/>
      <c r="QOF181" s="25"/>
      <c r="QOG181" s="25"/>
      <c r="QOH181" s="25"/>
      <c r="QOI181" s="25"/>
      <c r="QOJ181" s="25"/>
      <c r="QOK181" s="25"/>
      <c r="QOL181" s="25"/>
      <c r="QOM181" s="25"/>
      <c r="QON181" s="25"/>
      <c r="QOO181" s="25"/>
      <c r="QOP181" s="25"/>
      <c r="QOQ181" s="25"/>
      <c r="QOR181" s="25"/>
      <c r="QOS181" s="25"/>
      <c r="QOT181" s="25"/>
      <c r="QOU181" s="25"/>
      <c r="QOV181" s="25"/>
      <c r="QOW181" s="25"/>
      <c r="QOX181" s="25"/>
      <c r="QOY181" s="25"/>
      <c r="QOZ181" s="25"/>
      <c r="QPA181" s="25"/>
      <c r="QPB181" s="25"/>
      <c r="QPC181" s="25"/>
      <c r="QPD181" s="25"/>
      <c r="QPE181" s="25"/>
      <c r="QPF181" s="25"/>
      <c r="QPG181" s="25"/>
      <c r="QPH181" s="25"/>
      <c r="QPI181" s="25"/>
      <c r="QPJ181" s="25"/>
      <c r="QPK181" s="25"/>
      <c r="QPL181" s="25"/>
      <c r="QPM181" s="25"/>
      <c r="QPN181" s="25"/>
      <c r="QPO181" s="25"/>
      <c r="QPP181" s="25"/>
      <c r="QPQ181" s="25"/>
      <c r="QPR181" s="25"/>
      <c r="QPS181" s="25"/>
      <c r="QPT181" s="25"/>
      <c r="QPU181" s="25"/>
      <c r="QPV181" s="25"/>
      <c r="QPW181" s="25"/>
      <c r="QPX181" s="25"/>
      <c r="QPY181" s="25"/>
      <c r="QPZ181" s="25"/>
      <c r="QQA181" s="25"/>
      <c r="QQB181" s="25"/>
      <c r="QQC181" s="25"/>
      <c r="QQD181" s="25"/>
      <c r="QQE181" s="25"/>
      <c r="QQF181" s="25"/>
      <c r="QQG181" s="25"/>
      <c r="QQH181" s="25"/>
      <c r="QQI181" s="25"/>
      <c r="QQJ181" s="25"/>
      <c r="QQK181" s="25"/>
      <c r="QQL181" s="25"/>
      <c r="QQM181" s="25"/>
      <c r="QQN181" s="25"/>
      <c r="QQO181" s="25"/>
      <c r="QQP181" s="25"/>
      <c r="QQQ181" s="25"/>
      <c r="QQR181" s="25"/>
      <c r="QQS181" s="25"/>
      <c r="QQT181" s="25"/>
      <c r="QQU181" s="25"/>
      <c r="QQV181" s="25"/>
      <c r="QQW181" s="25"/>
      <c r="QQX181" s="25"/>
      <c r="QQY181" s="25"/>
      <c r="QQZ181" s="25"/>
      <c r="QRA181" s="25"/>
      <c r="QRB181" s="25"/>
      <c r="QRC181" s="25"/>
      <c r="QRD181" s="25"/>
      <c r="QRE181" s="25"/>
      <c r="QRF181" s="25"/>
      <c r="QRG181" s="25"/>
      <c r="QRH181" s="25"/>
      <c r="QRI181" s="25"/>
      <c r="QRJ181" s="25"/>
      <c r="QRK181" s="25"/>
      <c r="QRL181" s="25"/>
      <c r="QRM181" s="25"/>
      <c r="QRN181" s="25"/>
      <c r="QRO181" s="25"/>
      <c r="QRP181" s="25"/>
      <c r="QRQ181" s="25"/>
      <c r="QRR181" s="25"/>
      <c r="QRS181" s="25"/>
      <c r="QRT181" s="25"/>
      <c r="QRU181" s="25"/>
      <c r="QRV181" s="25"/>
      <c r="QRW181" s="25"/>
      <c r="QRX181" s="25"/>
      <c r="QRY181" s="25"/>
      <c r="QRZ181" s="25"/>
      <c r="QSA181" s="25"/>
      <c r="QSB181" s="25"/>
      <c r="QSC181" s="25"/>
      <c r="QSD181" s="25"/>
      <c r="QSE181" s="25"/>
      <c r="QSF181" s="25"/>
      <c r="QSG181" s="25"/>
      <c r="QSH181" s="25"/>
      <c r="QSI181" s="25"/>
      <c r="QSJ181" s="25"/>
      <c r="QSK181" s="25"/>
      <c r="QSL181" s="25"/>
      <c r="QSM181" s="25"/>
      <c r="QSN181" s="25"/>
      <c r="QSO181" s="25"/>
      <c r="QSP181" s="25"/>
      <c r="QSQ181" s="25"/>
      <c r="QSR181" s="25"/>
      <c r="QSS181" s="25"/>
      <c r="QST181" s="25"/>
      <c r="QSU181" s="25"/>
      <c r="QSV181" s="25"/>
      <c r="QSW181" s="25"/>
      <c r="QSX181" s="25"/>
      <c r="QSY181" s="25"/>
      <c r="QSZ181" s="25"/>
      <c r="QTA181" s="25"/>
      <c r="QTB181" s="25"/>
      <c r="QTC181" s="25"/>
      <c r="QTD181" s="25"/>
      <c r="QTE181" s="25"/>
      <c r="QTF181" s="25"/>
      <c r="QTG181" s="25"/>
      <c r="QTH181" s="25"/>
      <c r="QTI181" s="25"/>
      <c r="QTJ181" s="25"/>
      <c r="QTK181" s="25"/>
      <c r="QTL181" s="25"/>
      <c r="QTM181" s="25"/>
      <c r="QTN181" s="25"/>
      <c r="QTO181" s="25"/>
      <c r="QTP181" s="25"/>
      <c r="QTQ181" s="25"/>
      <c r="QTR181" s="25"/>
      <c r="QTS181" s="25"/>
      <c r="QTT181" s="25"/>
      <c r="QTU181" s="25"/>
      <c r="QTV181" s="25"/>
      <c r="QTW181" s="25"/>
      <c r="QTX181" s="25"/>
      <c r="QTY181" s="25"/>
      <c r="QTZ181" s="25"/>
      <c r="QUA181" s="25"/>
      <c r="QUB181" s="25"/>
      <c r="QUC181" s="25"/>
      <c r="QUD181" s="25"/>
      <c r="QUE181" s="25"/>
      <c r="QUF181" s="25"/>
      <c r="QUG181" s="25"/>
      <c r="QUH181" s="25"/>
      <c r="QUI181" s="25"/>
      <c r="QUJ181" s="25"/>
      <c r="QUK181" s="25"/>
      <c r="QUL181" s="25"/>
      <c r="QUM181" s="25"/>
      <c r="QUN181" s="25"/>
      <c r="QUO181" s="25"/>
      <c r="QUP181" s="25"/>
      <c r="QUQ181" s="25"/>
      <c r="QUR181" s="25"/>
      <c r="QUS181" s="25"/>
      <c r="QUT181" s="25"/>
      <c r="QUU181" s="25"/>
      <c r="QUV181" s="25"/>
      <c r="QUW181" s="25"/>
      <c r="QUX181" s="25"/>
      <c r="QUY181" s="25"/>
      <c r="QUZ181" s="25"/>
      <c r="QVA181" s="25"/>
      <c r="QVB181" s="25"/>
      <c r="QVC181" s="25"/>
      <c r="QVD181" s="25"/>
      <c r="QVE181" s="25"/>
      <c r="QVF181" s="25"/>
      <c r="QVG181" s="25"/>
      <c r="QVH181" s="25"/>
      <c r="QVI181" s="25"/>
      <c r="QVJ181" s="25"/>
      <c r="QVK181" s="25"/>
      <c r="QVL181" s="25"/>
      <c r="QVM181" s="25"/>
      <c r="QVN181" s="25"/>
      <c r="QVO181" s="25"/>
      <c r="QVP181" s="25"/>
      <c r="QVQ181" s="25"/>
      <c r="QVR181" s="25"/>
      <c r="QVS181" s="25"/>
      <c r="QVT181" s="25"/>
      <c r="QVU181" s="25"/>
      <c r="QVV181" s="25"/>
      <c r="QVW181" s="25"/>
      <c r="QVX181" s="25"/>
      <c r="QVY181" s="25"/>
      <c r="QVZ181" s="25"/>
      <c r="QWA181" s="25"/>
      <c r="QWB181" s="25"/>
      <c r="QWC181" s="25"/>
      <c r="QWD181" s="25"/>
      <c r="QWE181" s="25"/>
      <c r="QWF181" s="25"/>
      <c r="QWG181" s="25"/>
      <c r="QWH181" s="25"/>
      <c r="QWI181" s="25"/>
      <c r="QWJ181" s="25"/>
      <c r="QWK181" s="25"/>
      <c r="QWL181" s="25"/>
      <c r="QWM181" s="25"/>
      <c r="QWN181" s="25"/>
      <c r="QWO181" s="25"/>
      <c r="QWP181" s="25"/>
      <c r="QWQ181" s="25"/>
      <c r="QWR181" s="25"/>
      <c r="QWS181" s="25"/>
      <c r="QWT181" s="25"/>
      <c r="QWU181" s="25"/>
      <c r="QWV181" s="25"/>
      <c r="QWW181" s="25"/>
      <c r="QWX181" s="25"/>
      <c r="QWY181" s="25"/>
      <c r="QWZ181" s="25"/>
      <c r="QXA181" s="25"/>
      <c r="QXB181" s="25"/>
      <c r="QXC181" s="25"/>
      <c r="QXD181" s="25"/>
      <c r="QXE181" s="25"/>
      <c r="QXF181" s="25"/>
      <c r="QXG181" s="25"/>
      <c r="QXH181" s="25"/>
      <c r="QXI181" s="25"/>
      <c r="QXJ181" s="25"/>
      <c r="QXK181" s="25"/>
      <c r="QXL181" s="25"/>
      <c r="QXM181" s="25"/>
      <c r="QXN181" s="25"/>
      <c r="QXO181" s="25"/>
      <c r="QXP181" s="25"/>
      <c r="QXQ181" s="25"/>
      <c r="QXR181" s="25"/>
      <c r="QXS181" s="25"/>
      <c r="QXT181" s="25"/>
      <c r="QXU181" s="25"/>
      <c r="QXV181" s="25"/>
      <c r="QXW181" s="25"/>
      <c r="QXX181" s="25"/>
      <c r="QXY181" s="25"/>
      <c r="QXZ181" s="25"/>
      <c r="QYA181" s="25"/>
      <c r="QYB181" s="25"/>
      <c r="QYC181" s="25"/>
      <c r="QYD181" s="25"/>
      <c r="QYE181" s="25"/>
      <c r="QYF181" s="25"/>
      <c r="QYG181" s="25"/>
      <c r="QYH181" s="25"/>
      <c r="QYI181" s="25"/>
      <c r="QYJ181" s="25"/>
      <c r="QYK181" s="25"/>
      <c r="QYL181" s="25"/>
      <c r="QYM181" s="25"/>
      <c r="QYN181" s="25"/>
      <c r="QYO181" s="25"/>
      <c r="QYP181" s="25"/>
      <c r="QYQ181" s="25"/>
      <c r="QYR181" s="25"/>
      <c r="QYS181" s="25"/>
      <c r="QYT181" s="25"/>
      <c r="QYU181" s="25"/>
      <c r="QYV181" s="25"/>
      <c r="QYW181" s="25"/>
      <c r="QYX181" s="25"/>
      <c r="QYY181" s="25"/>
      <c r="QYZ181" s="25"/>
      <c r="QZA181" s="25"/>
      <c r="QZB181" s="25"/>
      <c r="QZC181" s="25"/>
      <c r="QZD181" s="25"/>
      <c r="QZE181" s="25"/>
      <c r="QZF181" s="25"/>
      <c r="QZG181" s="25"/>
      <c r="QZH181" s="25"/>
      <c r="QZI181" s="25"/>
      <c r="QZJ181" s="25"/>
      <c r="QZK181" s="25"/>
      <c r="QZL181" s="25"/>
      <c r="QZM181" s="25"/>
      <c r="QZN181" s="25"/>
      <c r="QZO181" s="25"/>
      <c r="QZP181" s="25"/>
      <c r="QZQ181" s="25"/>
      <c r="QZR181" s="25"/>
      <c r="QZS181" s="25"/>
      <c r="QZT181" s="25"/>
      <c r="QZU181" s="25"/>
      <c r="QZV181" s="25"/>
      <c r="QZW181" s="25"/>
      <c r="QZX181" s="25"/>
      <c r="QZY181" s="25"/>
      <c r="QZZ181" s="25"/>
      <c r="RAA181" s="25"/>
      <c r="RAB181" s="25"/>
      <c r="RAC181" s="25"/>
      <c r="RAD181" s="25"/>
      <c r="RAE181" s="25"/>
      <c r="RAF181" s="25"/>
      <c r="RAG181" s="25"/>
      <c r="RAH181" s="25"/>
      <c r="RAI181" s="25"/>
      <c r="RAJ181" s="25"/>
      <c r="RAK181" s="25"/>
      <c r="RAL181" s="25"/>
      <c r="RAM181" s="25"/>
      <c r="RAN181" s="25"/>
      <c r="RAO181" s="25"/>
      <c r="RAP181" s="25"/>
      <c r="RAQ181" s="25"/>
      <c r="RAR181" s="25"/>
      <c r="RAS181" s="25"/>
      <c r="RAT181" s="25"/>
      <c r="RAU181" s="25"/>
      <c r="RAV181" s="25"/>
      <c r="RAW181" s="25"/>
      <c r="RAX181" s="25"/>
      <c r="RAY181" s="25"/>
      <c r="RAZ181" s="25"/>
      <c r="RBA181" s="25"/>
      <c r="RBB181" s="25"/>
      <c r="RBC181" s="25"/>
      <c r="RBD181" s="25"/>
      <c r="RBE181" s="25"/>
      <c r="RBF181" s="25"/>
      <c r="RBG181" s="25"/>
      <c r="RBH181" s="25"/>
      <c r="RBI181" s="25"/>
      <c r="RBJ181" s="25"/>
      <c r="RBK181" s="25"/>
      <c r="RBL181" s="25"/>
      <c r="RBM181" s="25"/>
      <c r="RBN181" s="25"/>
      <c r="RBO181" s="25"/>
      <c r="RBP181" s="25"/>
      <c r="RBQ181" s="25"/>
      <c r="RBR181" s="25"/>
      <c r="RBS181" s="25"/>
      <c r="RBT181" s="25"/>
      <c r="RBU181" s="25"/>
      <c r="RBV181" s="25"/>
      <c r="RBW181" s="25"/>
      <c r="RBX181" s="25"/>
      <c r="RBY181" s="25"/>
      <c r="RBZ181" s="25"/>
      <c r="RCA181" s="25"/>
      <c r="RCB181" s="25"/>
      <c r="RCC181" s="25"/>
      <c r="RCD181" s="25"/>
      <c r="RCE181" s="25"/>
      <c r="RCF181" s="25"/>
      <c r="RCG181" s="25"/>
      <c r="RCH181" s="25"/>
      <c r="RCI181" s="25"/>
      <c r="RCJ181" s="25"/>
      <c r="RCK181" s="25"/>
      <c r="RCL181" s="25"/>
      <c r="RCM181" s="25"/>
      <c r="RCN181" s="25"/>
      <c r="RCO181" s="25"/>
      <c r="RCP181" s="25"/>
      <c r="RCQ181" s="25"/>
      <c r="RCR181" s="25"/>
      <c r="RCS181" s="25"/>
      <c r="RCT181" s="25"/>
      <c r="RCU181" s="25"/>
      <c r="RCV181" s="25"/>
      <c r="RCW181" s="25"/>
      <c r="RCX181" s="25"/>
      <c r="RCY181" s="25"/>
      <c r="RCZ181" s="25"/>
      <c r="RDA181" s="25"/>
      <c r="RDB181" s="25"/>
      <c r="RDC181" s="25"/>
      <c r="RDD181" s="25"/>
      <c r="RDE181" s="25"/>
      <c r="RDF181" s="25"/>
      <c r="RDG181" s="25"/>
      <c r="RDH181" s="25"/>
      <c r="RDI181" s="25"/>
      <c r="RDJ181" s="25"/>
      <c r="RDK181" s="25"/>
      <c r="RDL181" s="25"/>
      <c r="RDM181" s="25"/>
      <c r="RDN181" s="25"/>
      <c r="RDO181" s="25"/>
      <c r="RDP181" s="25"/>
      <c r="RDQ181" s="25"/>
      <c r="RDR181" s="25"/>
      <c r="RDS181" s="25"/>
      <c r="RDT181" s="25"/>
      <c r="RDU181" s="25"/>
      <c r="RDV181" s="25"/>
      <c r="RDW181" s="25"/>
      <c r="RDX181" s="25"/>
      <c r="RDY181" s="25"/>
      <c r="RDZ181" s="25"/>
      <c r="REA181" s="25"/>
      <c r="REB181" s="25"/>
      <c r="REC181" s="25"/>
      <c r="RED181" s="25"/>
      <c r="REE181" s="25"/>
      <c r="REF181" s="25"/>
      <c r="REG181" s="25"/>
      <c r="REH181" s="25"/>
      <c r="REI181" s="25"/>
      <c r="REJ181" s="25"/>
      <c r="REK181" s="25"/>
      <c r="REL181" s="25"/>
      <c r="REM181" s="25"/>
      <c r="REN181" s="25"/>
      <c r="REO181" s="25"/>
      <c r="REP181" s="25"/>
      <c r="REQ181" s="25"/>
      <c r="RER181" s="25"/>
      <c r="RES181" s="25"/>
      <c r="RET181" s="25"/>
      <c r="REU181" s="25"/>
      <c r="REV181" s="25"/>
      <c r="REW181" s="25"/>
      <c r="REX181" s="25"/>
      <c r="REY181" s="25"/>
      <c r="REZ181" s="25"/>
      <c r="RFA181" s="25"/>
      <c r="RFB181" s="25"/>
      <c r="RFC181" s="25"/>
      <c r="RFD181" s="25"/>
      <c r="RFE181" s="25"/>
      <c r="RFF181" s="25"/>
      <c r="RFG181" s="25"/>
      <c r="RFH181" s="25"/>
      <c r="RFI181" s="25"/>
      <c r="RFJ181" s="25"/>
      <c r="RFK181" s="25"/>
      <c r="RFL181" s="25"/>
      <c r="RFM181" s="25"/>
      <c r="RFN181" s="25"/>
      <c r="RFO181" s="25"/>
      <c r="RFP181" s="25"/>
      <c r="RFQ181" s="25"/>
      <c r="RFR181" s="25"/>
      <c r="RFS181" s="25"/>
      <c r="RFT181" s="25"/>
      <c r="RFU181" s="25"/>
      <c r="RFV181" s="25"/>
      <c r="RFW181" s="25"/>
      <c r="RFX181" s="25"/>
      <c r="RFY181" s="25"/>
      <c r="RFZ181" s="25"/>
      <c r="RGA181" s="25"/>
      <c r="RGB181" s="25"/>
      <c r="RGC181" s="25"/>
      <c r="RGD181" s="25"/>
      <c r="RGE181" s="25"/>
      <c r="RGF181" s="25"/>
      <c r="RGG181" s="25"/>
      <c r="RGH181" s="25"/>
      <c r="RGI181" s="25"/>
      <c r="RGJ181" s="25"/>
      <c r="RGK181" s="25"/>
      <c r="RGL181" s="25"/>
      <c r="RGM181" s="25"/>
      <c r="RGN181" s="25"/>
      <c r="RGO181" s="25"/>
      <c r="RGP181" s="25"/>
      <c r="RGQ181" s="25"/>
      <c r="RGR181" s="25"/>
      <c r="RGS181" s="25"/>
      <c r="RGT181" s="25"/>
      <c r="RGU181" s="25"/>
      <c r="RGV181" s="25"/>
      <c r="RGW181" s="25"/>
      <c r="RGX181" s="25"/>
      <c r="RGY181" s="25"/>
      <c r="RGZ181" s="25"/>
      <c r="RHA181" s="25"/>
      <c r="RHB181" s="25"/>
      <c r="RHC181" s="25"/>
      <c r="RHD181" s="25"/>
      <c r="RHE181" s="25"/>
      <c r="RHF181" s="25"/>
      <c r="RHG181" s="25"/>
      <c r="RHH181" s="25"/>
      <c r="RHI181" s="25"/>
      <c r="RHJ181" s="25"/>
      <c r="RHK181" s="25"/>
      <c r="RHL181" s="25"/>
      <c r="RHM181" s="25"/>
      <c r="RHN181" s="25"/>
      <c r="RHO181" s="25"/>
      <c r="RHP181" s="25"/>
      <c r="RHQ181" s="25"/>
      <c r="RHR181" s="25"/>
      <c r="RHS181" s="25"/>
      <c r="RHT181" s="25"/>
      <c r="RHU181" s="25"/>
      <c r="RHV181" s="25"/>
      <c r="RHW181" s="25"/>
      <c r="RHX181" s="25"/>
      <c r="RHY181" s="25"/>
      <c r="RHZ181" s="25"/>
      <c r="RIA181" s="25"/>
      <c r="RIB181" s="25"/>
      <c r="RIC181" s="25"/>
      <c r="RID181" s="25"/>
      <c r="RIE181" s="25"/>
      <c r="RIF181" s="25"/>
      <c r="RIG181" s="25"/>
      <c r="RIH181" s="25"/>
      <c r="RII181" s="25"/>
      <c r="RIJ181" s="25"/>
      <c r="RIK181" s="25"/>
      <c r="RIL181" s="25"/>
      <c r="RIM181" s="25"/>
      <c r="RIN181" s="25"/>
      <c r="RIO181" s="25"/>
      <c r="RIP181" s="25"/>
      <c r="RIQ181" s="25"/>
      <c r="RIR181" s="25"/>
      <c r="RIS181" s="25"/>
      <c r="RIT181" s="25"/>
      <c r="RIU181" s="25"/>
      <c r="RIV181" s="25"/>
      <c r="RIW181" s="25"/>
      <c r="RIX181" s="25"/>
      <c r="RIY181" s="25"/>
      <c r="RIZ181" s="25"/>
      <c r="RJA181" s="25"/>
      <c r="RJB181" s="25"/>
      <c r="RJC181" s="25"/>
      <c r="RJD181" s="25"/>
      <c r="RJE181" s="25"/>
      <c r="RJF181" s="25"/>
      <c r="RJG181" s="25"/>
      <c r="RJH181" s="25"/>
      <c r="RJI181" s="25"/>
      <c r="RJJ181" s="25"/>
      <c r="RJK181" s="25"/>
      <c r="RJL181" s="25"/>
      <c r="RJM181" s="25"/>
      <c r="RJN181" s="25"/>
      <c r="RJO181" s="25"/>
      <c r="RJP181" s="25"/>
      <c r="RJQ181" s="25"/>
      <c r="RJR181" s="25"/>
      <c r="RJS181" s="25"/>
      <c r="RJT181" s="25"/>
      <c r="RJU181" s="25"/>
      <c r="RJV181" s="25"/>
      <c r="RJW181" s="25"/>
      <c r="RJX181" s="25"/>
      <c r="RJY181" s="25"/>
      <c r="RJZ181" s="25"/>
      <c r="RKA181" s="25"/>
      <c r="RKB181" s="25"/>
      <c r="RKC181" s="25"/>
      <c r="RKD181" s="25"/>
      <c r="RKE181" s="25"/>
      <c r="RKF181" s="25"/>
      <c r="RKG181" s="25"/>
      <c r="RKH181" s="25"/>
      <c r="RKI181" s="25"/>
      <c r="RKJ181" s="25"/>
      <c r="RKK181" s="25"/>
      <c r="RKL181" s="25"/>
      <c r="RKM181" s="25"/>
      <c r="RKN181" s="25"/>
      <c r="RKO181" s="25"/>
      <c r="RKP181" s="25"/>
      <c r="RKQ181" s="25"/>
      <c r="RKR181" s="25"/>
      <c r="RKS181" s="25"/>
      <c r="RKT181" s="25"/>
      <c r="RKU181" s="25"/>
      <c r="RKV181" s="25"/>
      <c r="RKW181" s="25"/>
      <c r="RKX181" s="25"/>
      <c r="RKY181" s="25"/>
      <c r="RKZ181" s="25"/>
      <c r="RLA181" s="25"/>
      <c r="RLB181" s="25"/>
      <c r="RLC181" s="25"/>
      <c r="RLD181" s="25"/>
      <c r="RLE181" s="25"/>
      <c r="RLF181" s="25"/>
      <c r="RLG181" s="25"/>
      <c r="RLH181" s="25"/>
      <c r="RLI181" s="25"/>
      <c r="RLJ181" s="25"/>
      <c r="RLK181" s="25"/>
      <c r="RLL181" s="25"/>
      <c r="RLM181" s="25"/>
      <c r="RLN181" s="25"/>
      <c r="RLO181" s="25"/>
      <c r="RLP181" s="25"/>
      <c r="RLQ181" s="25"/>
      <c r="RLR181" s="25"/>
      <c r="RLS181" s="25"/>
      <c r="RLT181" s="25"/>
      <c r="RLU181" s="25"/>
      <c r="RLV181" s="25"/>
      <c r="RLW181" s="25"/>
      <c r="RLX181" s="25"/>
      <c r="RLY181" s="25"/>
      <c r="RLZ181" s="25"/>
      <c r="RMA181" s="25"/>
      <c r="RMB181" s="25"/>
      <c r="RMC181" s="25"/>
      <c r="RMD181" s="25"/>
      <c r="RME181" s="25"/>
      <c r="RMF181" s="25"/>
      <c r="RMG181" s="25"/>
      <c r="RMH181" s="25"/>
      <c r="RMI181" s="25"/>
      <c r="RMJ181" s="25"/>
      <c r="RMK181" s="25"/>
      <c r="RML181" s="25"/>
      <c r="RMM181" s="25"/>
      <c r="RMN181" s="25"/>
      <c r="RMO181" s="25"/>
      <c r="RMP181" s="25"/>
      <c r="RMQ181" s="25"/>
      <c r="RMR181" s="25"/>
      <c r="RMS181" s="25"/>
      <c r="RMT181" s="25"/>
      <c r="RMU181" s="25"/>
      <c r="RMV181" s="25"/>
      <c r="RMW181" s="25"/>
      <c r="RMX181" s="25"/>
      <c r="RMY181" s="25"/>
      <c r="RMZ181" s="25"/>
      <c r="RNA181" s="25"/>
      <c r="RNB181" s="25"/>
      <c r="RNC181" s="25"/>
      <c r="RND181" s="25"/>
      <c r="RNE181" s="25"/>
      <c r="RNF181" s="25"/>
      <c r="RNG181" s="25"/>
      <c r="RNH181" s="25"/>
      <c r="RNI181" s="25"/>
      <c r="RNJ181" s="25"/>
      <c r="RNK181" s="25"/>
      <c r="RNL181" s="25"/>
      <c r="RNM181" s="25"/>
      <c r="RNN181" s="25"/>
      <c r="RNO181" s="25"/>
      <c r="RNP181" s="25"/>
      <c r="RNQ181" s="25"/>
      <c r="RNR181" s="25"/>
      <c r="RNS181" s="25"/>
      <c r="RNT181" s="25"/>
      <c r="RNU181" s="25"/>
      <c r="RNV181" s="25"/>
      <c r="RNW181" s="25"/>
      <c r="RNX181" s="25"/>
      <c r="RNY181" s="25"/>
      <c r="RNZ181" s="25"/>
      <c r="ROA181" s="25"/>
      <c r="ROB181" s="25"/>
      <c r="ROC181" s="25"/>
      <c r="ROD181" s="25"/>
      <c r="ROE181" s="25"/>
      <c r="ROF181" s="25"/>
      <c r="ROG181" s="25"/>
      <c r="ROH181" s="25"/>
      <c r="ROI181" s="25"/>
      <c r="ROJ181" s="25"/>
      <c r="ROK181" s="25"/>
      <c r="ROL181" s="25"/>
      <c r="ROM181" s="25"/>
      <c r="RON181" s="25"/>
      <c r="ROO181" s="25"/>
      <c r="ROP181" s="25"/>
      <c r="ROQ181" s="25"/>
      <c r="ROR181" s="25"/>
      <c r="ROS181" s="25"/>
      <c r="ROT181" s="25"/>
      <c r="ROU181" s="25"/>
      <c r="ROV181" s="25"/>
      <c r="ROW181" s="25"/>
      <c r="ROX181" s="25"/>
      <c r="ROY181" s="25"/>
      <c r="ROZ181" s="25"/>
      <c r="RPA181" s="25"/>
      <c r="RPB181" s="25"/>
      <c r="RPC181" s="25"/>
      <c r="RPD181" s="25"/>
      <c r="RPE181" s="25"/>
      <c r="RPF181" s="25"/>
      <c r="RPG181" s="25"/>
      <c r="RPH181" s="25"/>
      <c r="RPI181" s="25"/>
      <c r="RPJ181" s="25"/>
      <c r="RPK181" s="25"/>
      <c r="RPL181" s="25"/>
      <c r="RPM181" s="25"/>
      <c r="RPN181" s="25"/>
      <c r="RPO181" s="25"/>
      <c r="RPP181" s="25"/>
      <c r="RPQ181" s="25"/>
      <c r="RPR181" s="25"/>
      <c r="RPS181" s="25"/>
      <c r="RPT181" s="25"/>
      <c r="RPU181" s="25"/>
      <c r="RPV181" s="25"/>
      <c r="RPW181" s="25"/>
      <c r="RPX181" s="25"/>
      <c r="RPY181" s="25"/>
      <c r="RPZ181" s="25"/>
      <c r="RQA181" s="25"/>
      <c r="RQB181" s="25"/>
      <c r="RQC181" s="25"/>
      <c r="RQD181" s="25"/>
      <c r="RQE181" s="25"/>
      <c r="RQF181" s="25"/>
      <c r="RQG181" s="25"/>
      <c r="RQH181" s="25"/>
      <c r="RQI181" s="25"/>
      <c r="RQJ181" s="25"/>
      <c r="RQK181" s="25"/>
      <c r="RQL181" s="25"/>
      <c r="RQM181" s="25"/>
      <c r="RQN181" s="25"/>
      <c r="RQO181" s="25"/>
      <c r="RQP181" s="25"/>
      <c r="RQQ181" s="25"/>
      <c r="RQR181" s="25"/>
      <c r="RQS181" s="25"/>
      <c r="RQT181" s="25"/>
      <c r="RQU181" s="25"/>
      <c r="RQV181" s="25"/>
      <c r="RQW181" s="25"/>
      <c r="RQX181" s="25"/>
      <c r="RQY181" s="25"/>
      <c r="RQZ181" s="25"/>
      <c r="RRA181" s="25"/>
      <c r="RRB181" s="25"/>
      <c r="RRC181" s="25"/>
      <c r="RRD181" s="25"/>
      <c r="RRE181" s="25"/>
      <c r="RRF181" s="25"/>
      <c r="RRG181" s="25"/>
      <c r="RRH181" s="25"/>
      <c r="RRI181" s="25"/>
      <c r="RRJ181" s="25"/>
      <c r="RRK181" s="25"/>
      <c r="RRL181" s="25"/>
      <c r="RRM181" s="25"/>
      <c r="RRN181" s="25"/>
      <c r="RRO181" s="25"/>
      <c r="RRP181" s="25"/>
      <c r="RRQ181" s="25"/>
      <c r="RRR181" s="25"/>
      <c r="RRS181" s="25"/>
      <c r="RRT181" s="25"/>
      <c r="RRU181" s="25"/>
      <c r="RRV181" s="25"/>
      <c r="RRW181" s="25"/>
      <c r="RRX181" s="25"/>
      <c r="RRY181" s="25"/>
      <c r="RRZ181" s="25"/>
      <c r="RSA181" s="25"/>
      <c r="RSB181" s="25"/>
      <c r="RSC181" s="25"/>
      <c r="RSD181" s="25"/>
      <c r="RSE181" s="25"/>
      <c r="RSF181" s="25"/>
      <c r="RSG181" s="25"/>
      <c r="RSH181" s="25"/>
      <c r="RSI181" s="25"/>
      <c r="RSJ181" s="25"/>
      <c r="RSK181" s="25"/>
      <c r="RSL181" s="25"/>
      <c r="RSM181" s="25"/>
      <c r="RSN181" s="25"/>
      <c r="RSO181" s="25"/>
      <c r="RSP181" s="25"/>
      <c r="RSQ181" s="25"/>
      <c r="RSR181" s="25"/>
      <c r="RSS181" s="25"/>
      <c r="RST181" s="25"/>
      <c r="RSU181" s="25"/>
      <c r="RSV181" s="25"/>
      <c r="RSW181" s="25"/>
      <c r="RSX181" s="25"/>
      <c r="RSY181" s="25"/>
      <c r="RSZ181" s="25"/>
      <c r="RTA181" s="25"/>
      <c r="RTB181" s="25"/>
      <c r="RTC181" s="25"/>
      <c r="RTD181" s="25"/>
      <c r="RTE181" s="25"/>
      <c r="RTF181" s="25"/>
      <c r="RTG181" s="25"/>
      <c r="RTH181" s="25"/>
      <c r="RTI181" s="25"/>
      <c r="RTJ181" s="25"/>
      <c r="RTK181" s="25"/>
      <c r="RTL181" s="25"/>
      <c r="RTM181" s="25"/>
      <c r="RTN181" s="25"/>
      <c r="RTO181" s="25"/>
      <c r="RTP181" s="25"/>
      <c r="RTQ181" s="25"/>
      <c r="RTR181" s="25"/>
      <c r="RTS181" s="25"/>
      <c r="RTT181" s="25"/>
      <c r="RTU181" s="25"/>
      <c r="RTV181" s="25"/>
      <c r="RTW181" s="25"/>
      <c r="RTX181" s="25"/>
      <c r="RTY181" s="25"/>
      <c r="RTZ181" s="25"/>
      <c r="RUA181" s="25"/>
      <c r="RUB181" s="25"/>
      <c r="RUC181" s="25"/>
      <c r="RUD181" s="25"/>
      <c r="RUE181" s="25"/>
      <c r="RUF181" s="25"/>
      <c r="RUG181" s="25"/>
      <c r="RUH181" s="25"/>
      <c r="RUI181" s="25"/>
      <c r="RUJ181" s="25"/>
      <c r="RUK181" s="25"/>
      <c r="RUL181" s="25"/>
      <c r="RUM181" s="25"/>
      <c r="RUN181" s="25"/>
      <c r="RUO181" s="25"/>
      <c r="RUP181" s="25"/>
      <c r="RUQ181" s="25"/>
      <c r="RUR181" s="25"/>
      <c r="RUS181" s="25"/>
      <c r="RUT181" s="25"/>
      <c r="RUU181" s="25"/>
      <c r="RUV181" s="25"/>
      <c r="RUW181" s="25"/>
      <c r="RUX181" s="25"/>
      <c r="RUY181" s="25"/>
      <c r="RUZ181" s="25"/>
      <c r="RVA181" s="25"/>
      <c r="RVB181" s="25"/>
      <c r="RVC181" s="25"/>
      <c r="RVD181" s="25"/>
      <c r="RVE181" s="25"/>
      <c r="RVF181" s="25"/>
      <c r="RVG181" s="25"/>
      <c r="RVH181" s="25"/>
      <c r="RVI181" s="25"/>
      <c r="RVJ181" s="25"/>
      <c r="RVK181" s="25"/>
      <c r="RVL181" s="25"/>
      <c r="RVM181" s="25"/>
      <c r="RVN181" s="25"/>
      <c r="RVO181" s="25"/>
      <c r="RVP181" s="25"/>
      <c r="RVQ181" s="25"/>
      <c r="RVR181" s="25"/>
      <c r="RVS181" s="25"/>
      <c r="RVT181" s="25"/>
      <c r="RVU181" s="25"/>
      <c r="RVV181" s="25"/>
      <c r="RVW181" s="25"/>
      <c r="RVX181" s="25"/>
      <c r="RVY181" s="25"/>
      <c r="RVZ181" s="25"/>
      <c r="RWA181" s="25"/>
      <c r="RWB181" s="25"/>
      <c r="RWC181" s="25"/>
      <c r="RWD181" s="25"/>
      <c r="RWE181" s="25"/>
      <c r="RWF181" s="25"/>
      <c r="RWG181" s="25"/>
      <c r="RWH181" s="25"/>
      <c r="RWI181" s="25"/>
      <c r="RWJ181" s="25"/>
      <c r="RWK181" s="25"/>
      <c r="RWL181" s="25"/>
      <c r="RWM181" s="25"/>
      <c r="RWN181" s="25"/>
      <c r="RWO181" s="25"/>
      <c r="RWP181" s="25"/>
      <c r="RWQ181" s="25"/>
      <c r="RWR181" s="25"/>
      <c r="RWS181" s="25"/>
      <c r="RWT181" s="25"/>
      <c r="RWU181" s="25"/>
      <c r="RWV181" s="25"/>
      <c r="RWW181" s="25"/>
      <c r="RWX181" s="25"/>
      <c r="RWY181" s="25"/>
      <c r="RWZ181" s="25"/>
      <c r="RXA181" s="25"/>
      <c r="RXB181" s="25"/>
      <c r="RXC181" s="25"/>
      <c r="RXD181" s="25"/>
      <c r="RXE181" s="25"/>
      <c r="RXF181" s="25"/>
      <c r="RXG181" s="25"/>
      <c r="RXH181" s="25"/>
      <c r="RXI181" s="25"/>
      <c r="RXJ181" s="25"/>
      <c r="RXK181" s="25"/>
      <c r="RXL181" s="25"/>
      <c r="RXM181" s="25"/>
      <c r="RXN181" s="25"/>
      <c r="RXO181" s="25"/>
      <c r="RXP181" s="25"/>
      <c r="RXQ181" s="25"/>
      <c r="RXR181" s="25"/>
      <c r="RXS181" s="25"/>
      <c r="RXT181" s="25"/>
      <c r="RXU181" s="25"/>
      <c r="RXV181" s="25"/>
      <c r="RXW181" s="25"/>
      <c r="RXX181" s="25"/>
      <c r="RXY181" s="25"/>
      <c r="RXZ181" s="25"/>
      <c r="RYA181" s="25"/>
      <c r="RYB181" s="25"/>
      <c r="RYC181" s="25"/>
      <c r="RYD181" s="25"/>
      <c r="RYE181" s="25"/>
      <c r="RYF181" s="25"/>
      <c r="RYG181" s="25"/>
      <c r="RYH181" s="25"/>
      <c r="RYI181" s="25"/>
      <c r="RYJ181" s="25"/>
      <c r="RYK181" s="25"/>
      <c r="RYL181" s="25"/>
      <c r="RYM181" s="25"/>
      <c r="RYN181" s="25"/>
      <c r="RYO181" s="25"/>
      <c r="RYP181" s="25"/>
      <c r="RYQ181" s="25"/>
      <c r="RYR181" s="25"/>
      <c r="RYS181" s="25"/>
      <c r="RYT181" s="25"/>
      <c r="RYU181" s="25"/>
      <c r="RYV181" s="25"/>
      <c r="RYW181" s="25"/>
      <c r="RYX181" s="25"/>
      <c r="RYY181" s="25"/>
      <c r="RYZ181" s="25"/>
      <c r="RZA181" s="25"/>
      <c r="RZB181" s="25"/>
      <c r="RZC181" s="25"/>
      <c r="RZD181" s="25"/>
      <c r="RZE181" s="25"/>
      <c r="RZF181" s="25"/>
      <c r="RZG181" s="25"/>
      <c r="RZH181" s="25"/>
      <c r="RZI181" s="25"/>
      <c r="RZJ181" s="25"/>
      <c r="RZK181" s="25"/>
      <c r="RZL181" s="25"/>
      <c r="RZM181" s="25"/>
      <c r="RZN181" s="25"/>
      <c r="RZO181" s="25"/>
      <c r="RZP181" s="25"/>
      <c r="RZQ181" s="25"/>
      <c r="RZR181" s="25"/>
      <c r="RZS181" s="25"/>
      <c r="RZT181" s="25"/>
      <c r="RZU181" s="25"/>
      <c r="RZV181" s="25"/>
      <c r="RZW181" s="25"/>
      <c r="RZX181" s="25"/>
      <c r="RZY181" s="25"/>
      <c r="RZZ181" s="25"/>
      <c r="SAA181" s="25"/>
      <c r="SAB181" s="25"/>
      <c r="SAC181" s="25"/>
      <c r="SAD181" s="25"/>
      <c r="SAE181" s="25"/>
      <c r="SAF181" s="25"/>
      <c r="SAG181" s="25"/>
      <c r="SAH181" s="25"/>
      <c r="SAI181" s="25"/>
      <c r="SAJ181" s="25"/>
      <c r="SAK181" s="25"/>
      <c r="SAL181" s="25"/>
      <c r="SAM181" s="25"/>
      <c r="SAN181" s="25"/>
      <c r="SAO181" s="25"/>
      <c r="SAP181" s="25"/>
      <c r="SAQ181" s="25"/>
      <c r="SAR181" s="25"/>
      <c r="SAS181" s="25"/>
      <c r="SAT181" s="25"/>
      <c r="SAU181" s="25"/>
      <c r="SAV181" s="25"/>
      <c r="SAW181" s="25"/>
      <c r="SAX181" s="25"/>
      <c r="SAY181" s="25"/>
      <c r="SAZ181" s="25"/>
      <c r="SBA181" s="25"/>
      <c r="SBB181" s="25"/>
      <c r="SBC181" s="25"/>
      <c r="SBD181" s="25"/>
      <c r="SBE181" s="25"/>
      <c r="SBF181" s="25"/>
      <c r="SBG181" s="25"/>
      <c r="SBH181" s="25"/>
      <c r="SBI181" s="25"/>
      <c r="SBJ181" s="25"/>
      <c r="SBK181" s="25"/>
      <c r="SBL181" s="25"/>
      <c r="SBM181" s="25"/>
      <c r="SBN181" s="25"/>
      <c r="SBO181" s="25"/>
      <c r="SBP181" s="25"/>
      <c r="SBQ181" s="25"/>
      <c r="SBR181" s="25"/>
      <c r="SBS181" s="25"/>
      <c r="SBT181" s="25"/>
      <c r="SBU181" s="25"/>
      <c r="SBV181" s="25"/>
      <c r="SBW181" s="25"/>
      <c r="SBX181" s="25"/>
      <c r="SBY181" s="25"/>
      <c r="SBZ181" s="25"/>
      <c r="SCA181" s="25"/>
      <c r="SCB181" s="25"/>
      <c r="SCC181" s="25"/>
      <c r="SCD181" s="25"/>
      <c r="SCE181" s="25"/>
      <c r="SCF181" s="25"/>
      <c r="SCG181" s="25"/>
      <c r="SCH181" s="25"/>
      <c r="SCI181" s="25"/>
      <c r="SCJ181" s="25"/>
      <c r="SCK181" s="25"/>
      <c r="SCL181" s="25"/>
      <c r="SCM181" s="25"/>
      <c r="SCN181" s="25"/>
      <c r="SCO181" s="25"/>
      <c r="SCP181" s="25"/>
      <c r="SCQ181" s="25"/>
      <c r="SCR181" s="25"/>
      <c r="SCS181" s="25"/>
      <c r="SCT181" s="25"/>
      <c r="SCU181" s="25"/>
      <c r="SCV181" s="25"/>
      <c r="SCW181" s="25"/>
      <c r="SCX181" s="25"/>
      <c r="SCY181" s="25"/>
      <c r="SCZ181" s="25"/>
      <c r="SDA181" s="25"/>
      <c r="SDB181" s="25"/>
      <c r="SDC181" s="25"/>
      <c r="SDD181" s="25"/>
      <c r="SDE181" s="25"/>
      <c r="SDF181" s="25"/>
      <c r="SDG181" s="25"/>
      <c r="SDH181" s="25"/>
      <c r="SDI181" s="25"/>
      <c r="SDJ181" s="25"/>
      <c r="SDK181" s="25"/>
      <c r="SDL181" s="25"/>
      <c r="SDM181" s="25"/>
      <c r="SDN181" s="25"/>
      <c r="SDO181" s="25"/>
      <c r="SDP181" s="25"/>
      <c r="SDQ181" s="25"/>
      <c r="SDR181" s="25"/>
      <c r="SDS181" s="25"/>
      <c r="SDT181" s="25"/>
      <c r="SDU181" s="25"/>
      <c r="SDV181" s="25"/>
      <c r="SDW181" s="25"/>
      <c r="SDX181" s="25"/>
      <c r="SDY181" s="25"/>
      <c r="SDZ181" s="25"/>
      <c r="SEA181" s="25"/>
      <c r="SEB181" s="25"/>
      <c r="SEC181" s="25"/>
      <c r="SED181" s="25"/>
      <c r="SEE181" s="25"/>
      <c r="SEF181" s="25"/>
      <c r="SEG181" s="25"/>
      <c r="SEH181" s="25"/>
      <c r="SEI181" s="25"/>
      <c r="SEJ181" s="25"/>
      <c r="SEK181" s="25"/>
      <c r="SEL181" s="25"/>
      <c r="SEM181" s="25"/>
      <c r="SEN181" s="25"/>
      <c r="SEO181" s="25"/>
      <c r="SEP181" s="25"/>
      <c r="SEQ181" s="25"/>
      <c r="SER181" s="25"/>
      <c r="SES181" s="25"/>
      <c r="SET181" s="25"/>
      <c r="SEU181" s="25"/>
      <c r="SEV181" s="25"/>
      <c r="SEW181" s="25"/>
      <c r="SEX181" s="25"/>
      <c r="SEY181" s="25"/>
      <c r="SEZ181" s="25"/>
      <c r="SFA181" s="25"/>
      <c r="SFB181" s="25"/>
      <c r="SFC181" s="25"/>
      <c r="SFD181" s="25"/>
      <c r="SFE181" s="25"/>
      <c r="SFF181" s="25"/>
      <c r="SFG181" s="25"/>
      <c r="SFH181" s="25"/>
      <c r="SFI181" s="25"/>
      <c r="SFJ181" s="25"/>
      <c r="SFK181" s="25"/>
      <c r="SFL181" s="25"/>
      <c r="SFM181" s="25"/>
      <c r="SFN181" s="25"/>
      <c r="SFO181" s="25"/>
      <c r="SFP181" s="25"/>
      <c r="SFQ181" s="25"/>
      <c r="SFR181" s="25"/>
      <c r="SFS181" s="25"/>
      <c r="SFT181" s="25"/>
      <c r="SFU181" s="25"/>
      <c r="SFV181" s="25"/>
      <c r="SFW181" s="25"/>
      <c r="SFX181" s="25"/>
      <c r="SFY181" s="25"/>
      <c r="SFZ181" s="25"/>
      <c r="SGA181" s="25"/>
      <c r="SGB181" s="25"/>
      <c r="SGC181" s="25"/>
      <c r="SGD181" s="25"/>
      <c r="SGE181" s="25"/>
      <c r="SGF181" s="25"/>
      <c r="SGG181" s="25"/>
      <c r="SGH181" s="25"/>
      <c r="SGI181" s="25"/>
      <c r="SGJ181" s="25"/>
      <c r="SGK181" s="25"/>
      <c r="SGL181" s="25"/>
      <c r="SGM181" s="25"/>
      <c r="SGN181" s="25"/>
      <c r="SGO181" s="25"/>
      <c r="SGP181" s="25"/>
      <c r="SGQ181" s="25"/>
      <c r="SGR181" s="25"/>
      <c r="SGS181" s="25"/>
      <c r="SGT181" s="25"/>
      <c r="SGU181" s="25"/>
      <c r="SGV181" s="25"/>
      <c r="SGW181" s="25"/>
      <c r="SGX181" s="25"/>
      <c r="SGY181" s="25"/>
      <c r="SGZ181" s="25"/>
      <c r="SHA181" s="25"/>
      <c r="SHB181" s="25"/>
      <c r="SHC181" s="25"/>
      <c r="SHD181" s="25"/>
      <c r="SHE181" s="25"/>
      <c r="SHF181" s="25"/>
      <c r="SHG181" s="25"/>
      <c r="SHH181" s="25"/>
      <c r="SHI181" s="25"/>
      <c r="SHJ181" s="25"/>
      <c r="SHK181" s="25"/>
      <c r="SHL181" s="25"/>
      <c r="SHM181" s="25"/>
      <c r="SHN181" s="25"/>
      <c r="SHO181" s="25"/>
      <c r="SHP181" s="25"/>
      <c r="SHQ181" s="25"/>
      <c r="SHR181" s="25"/>
      <c r="SHS181" s="25"/>
      <c r="SHT181" s="25"/>
      <c r="SHU181" s="25"/>
      <c r="SHV181" s="25"/>
      <c r="SHW181" s="25"/>
      <c r="SHX181" s="25"/>
      <c r="SHY181" s="25"/>
      <c r="SHZ181" s="25"/>
      <c r="SIA181" s="25"/>
      <c r="SIB181" s="25"/>
      <c r="SIC181" s="25"/>
      <c r="SID181" s="25"/>
      <c r="SIE181" s="25"/>
      <c r="SIF181" s="25"/>
      <c r="SIG181" s="25"/>
      <c r="SIH181" s="25"/>
      <c r="SII181" s="25"/>
      <c r="SIJ181" s="25"/>
      <c r="SIK181" s="25"/>
      <c r="SIL181" s="25"/>
      <c r="SIM181" s="25"/>
      <c r="SIN181" s="25"/>
      <c r="SIO181" s="25"/>
      <c r="SIP181" s="25"/>
      <c r="SIQ181" s="25"/>
      <c r="SIR181" s="25"/>
      <c r="SIS181" s="25"/>
      <c r="SIT181" s="25"/>
      <c r="SIU181" s="25"/>
      <c r="SIV181" s="25"/>
      <c r="SIW181" s="25"/>
      <c r="SIX181" s="25"/>
      <c r="SIY181" s="25"/>
      <c r="SIZ181" s="25"/>
      <c r="SJA181" s="25"/>
      <c r="SJB181" s="25"/>
      <c r="SJC181" s="25"/>
      <c r="SJD181" s="25"/>
      <c r="SJE181" s="25"/>
      <c r="SJF181" s="25"/>
      <c r="SJG181" s="25"/>
      <c r="SJH181" s="25"/>
      <c r="SJI181" s="25"/>
      <c r="SJJ181" s="25"/>
      <c r="SJK181" s="25"/>
      <c r="SJL181" s="25"/>
      <c r="SJM181" s="25"/>
      <c r="SJN181" s="25"/>
      <c r="SJO181" s="25"/>
      <c r="SJP181" s="25"/>
      <c r="SJQ181" s="25"/>
      <c r="SJR181" s="25"/>
      <c r="SJS181" s="25"/>
      <c r="SJT181" s="25"/>
      <c r="SJU181" s="25"/>
      <c r="SJV181" s="25"/>
      <c r="SJW181" s="25"/>
      <c r="SJX181" s="25"/>
      <c r="SJY181" s="25"/>
      <c r="SJZ181" s="25"/>
      <c r="SKA181" s="25"/>
      <c r="SKB181" s="25"/>
      <c r="SKC181" s="25"/>
      <c r="SKD181" s="25"/>
      <c r="SKE181" s="25"/>
      <c r="SKF181" s="25"/>
      <c r="SKG181" s="25"/>
      <c r="SKH181" s="25"/>
      <c r="SKI181" s="25"/>
      <c r="SKJ181" s="25"/>
      <c r="SKK181" s="25"/>
      <c r="SKL181" s="25"/>
      <c r="SKM181" s="25"/>
      <c r="SKN181" s="25"/>
      <c r="SKO181" s="25"/>
      <c r="SKP181" s="25"/>
      <c r="SKQ181" s="25"/>
      <c r="SKR181" s="25"/>
      <c r="SKS181" s="25"/>
      <c r="SKT181" s="25"/>
      <c r="SKU181" s="25"/>
      <c r="SKV181" s="25"/>
      <c r="SKW181" s="25"/>
      <c r="SKX181" s="25"/>
      <c r="SKY181" s="25"/>
      <c r="SKZ181" s="25"/>
      <c r="SLA181" s="25"/>
      <c r="SLB181" s="25"/>
      <c r="SLC181" s="25"/>
      <c r="SLD181" s="25"/>
      <c r="SLE181" s="25"/>
      <c r="SLF181" s="25"/>
      <c r="SLG181" s="25"/>
      <c r="SLH181" s="25"/>
      <c r="SLI181" s="25"/>
      <c r="SLJ181" s="25"/>
      <c r="SLK181" s="25"/>
      <c r="SLL181" s="25"/>
      <c r="SLM181" s="25"/>
      <c r="SLN181" s="25"/>
      <c r="SLO181" s="25"/>
      <c r="SLP181" s="25"/>
      <c r="SLQ181" s="25"/>
      <c r="SLR181" s="25"/>
      <c r="SLS181" s="25"/>
      <c r="SLT181" s="25"/>
      <c r="SLU181" s="25"/>
      <c r="SLV181" s="25"/>
      <c r="SLW181" s="25"/>
      <c r="SLX181" s="25"/>
      <c r="SLY181" s="25"/>
      <c r="SLZ181" s="25"/>
      <c r="SMA181" s="25"/>
      <c r="SMB181" s="25"/>
      <c r="SMC181" s="25"/>
      <c r="SMD181" s="25"/>
      <c r="SME181" s="25"/>
      <c r="SMF181" s="25"/>
      <c r="SMG181" s="25"/>
      <c r="SMH181" s="25"/>
      <c r="SMI181" s="25"/>
      <c r="SMJ181" s="25"/>
      <c r="SMK181" s="25"/>
      <c r="SML181" s="25"/>
      <c r="SMM181" s="25"/>
      <c r="SMN181" s="25"/>
      <c r="SMO181" s="25"/>
      <c r="SMP181" s="25"/>
      <c r="SMQ181" s="25"/>
      <c r="SMR181" s="25"/>
      <c r="SMS181" s="25"/>
      <c r="SMT181" s="25"/>
      <c r="SMU181" s="25"/>
      <c r="SMV181" s="25"/>
      <c r="SMW181" s="25"/>
      <c r="SMX181" s="25"/>
      <c r="SMY181" s="25"/>
      <c r="SMZ181" s="25"/>
      <c r="SNA181" s="25"/>
      <c r="SNB181" s="25"/>
      <c r="SNC181" s="25"/>
      <c r="SND181" s="25"/>
      <c r="SNE181" s="25"/>
      <c r="SNF181" s="25"/>
      <c r="SNG181" s="25"/>
      <c r="SNH181" s="25"/>
      <c r="SNI181" s="25"/>
      <c r="SNJ181" s="25"/>
      <c r="SNK181" s="25"/>
      <c r="SNL181" s="25"/>
      <c r="SNM181" s="25"/>
      <c r="SNN181" s="25"/>
      <c r="SNO181" s="25"/>
      <c r="SNP181" s="25"/>
      <c r="SNQ181" s="25"/>
      <c r="SNR181" s="25"/>
      <c r="SNS181" s="25"/>
      <c r="SNT181" s="25"/>
      <c r="SNU181" s="25"/>
      <c r="SNV181" s="25"/>
      <c r="SNW181" s="25"/>
      <c r="SNX181" s="25"/>
      <c r="SNY181" s="25"/>
      <c r="SNZ181" s="25"/>
      <c r="SOA181" s="25"/>
      <c r="SOB181" s="25"/>
      <c r="SOC181" s="25"/>
      <c r="SOD181" s="25"/>
      <c r="SOE181" s="25"/>
      <c r="SOF181" s="25"/>
      <c r="SOG181" s="25"/>
      <c r="SOH181" s="25"/>
      <c r="SOI181" s="25"/>
      <c r="SOJ181" s="25"/>
      <c r="SOK181" s="25"/>
      <c r="SOL181" s="25"/>
      <c r="SOM181" s="25"/>
      <c r="SON181" s="25"/>
      <c r="SOO181" s="25"/>
      <c r="SOP181" s="25"/>
      <c r="SOQ181" s="25"/>
      <c r="SOR181" s="25"/>
      <c r="SOS181" s="25"/>
      <c r="SOT181" s="25"/>
      <c r="SOU181" s="25"/>
      <c r="SOV181" s="25"/>
      <c r="SOW181" s="25"/>
      <c r="SOX181" s="25"/>
      <c r="SOY181" s="25"/>
      <c r="SOZ181" s="25"/>
      <c r="SPA181" s="25"/>
      <c r="SPB181" s="25"/>
      <c r="SPC181" s="25"/>
      <c r="SPD181" s="25"/>
      <c r="SPE181" s="25"/>
      <c r="SPF181" s="25"/>
      <c r="SPG181" s="25"/>
      <c r="SPH181" s="25"/>
      <c r="SPI181" s="25"/>
      <c r="SPJ181" s="25"/>
      <c r="SPK181" s="25"/>
      <c r="SPL181" s="25"/>
      <c r="SPM181" s="25"/>
      <c r="SPN181" s="25"/>
      <c r="SPO181" s="25"/>
      <c r="SPP181" s="25"/>
      <c r="SPQ181" s="25"/>
      <c r="SPR181" s="25"/>
      <c r="SPS181" s="25"/>
      <c r="SPT181" s="25"/>
      <c r="SPU181" s="25"/>
      <c r="SPV181" s="25"/>
      <c r="SPW181" s="25"/>
      <c r="SPX181" s="25"/>
      <c r="SPY181" s="25"/>
      <c r="SPZ181" s="25"/>
      <c r="SQA181" s="25"/>
      <c r="SQB181" s="25"/>
      <c r="SQC181" s="25"/>
      <c r="SQD181" s="25"/>
      <c r="SQE181" s="25"/>
      <c r="SQF181" s="25"/>
      <c r="SQG181" s="25"/>
      <c r="SQH181" s="25"/>
      <c r="SQI181" s="25"/>
      <c r="SQJ181" s="25"/>
      <c r="SQK181" s="25"/>
      <c r="SQL181" s="25"/>
      <c r="SQM181" s="25"/>
      <c r="SQN181" s="25"/>
      <c r="SQO181" s="25"/>
      <c r="SQP181" s="25"/>
      <c r="SQQ181" s="25"/>
      <c r="SQR181" s="25"/>
      <c r="SQS181" s="25"/>
      <c r="SQT181" s="25"/>
      <c r="SQU181" s="25"/>
      <c r="SQV181" s="25"/>
      <c r="SQW181" s="25"/>
      <c r="SQX181" s="25"/>
      <c r="SQY181" s="25"/>
      <c r="SQZ181" s="25"/>
      <c r="SRA181" s="25"/>
      <c r="SRB181" s="25"/>
      <c r="SRC181" s="25"/>
      <c r="SRD181" s="25"/>
      <c r="SRE181" s="25"/>
      <c r="SRF181" s="25"/>
      <c r="SRG181" s="25"/>
      <c r="SRH181" s="25"/>
      <c r="SRI181" s="25"/>
      <c r="SRJ181" s="25"/>
      <c r="SRK181" s="25"/>
      <c r="SRL181" s="25"/>
      <c r="SRM181" s="25"/>
      <c r="SRN181" s="25"/>
      <c r="SRO181" s="25"/>
      <c r="SRP181" s="25"/>
      <c r="SRQ181" s="25"/>
      <c r="SRR181" s="25"/>
      <c r="SRS181" s="25"/>
      <c r="SRT181" s="25"/>
      <c r="SRU181" s="25"/>
      <c r="SRV181" s="25"/>
      <c r="SRW181" s="25"/>
      <c r="SRX181" s="25"/>
      <c r="SRY181" s="25"/>
      <c r="SRZ181" s="25"/>
      <c r="SSA181" s="25"/>
      <c r="SSB181" s="25"/>
      <c r="SSC181" s="25"/>
      <c r="SSD181" s="25"/>
      <c r="SSE181" s="25"/>
      <c r="SSF181" s="25"/>
      <c r="SSG181" s="25"/>
      <c r="SSH181" s="25"/>
      <c r="SSI181" s="25"/>
      <c r="SSJ181" s="25"/>
      <c r="SSK181" s="25"/>
      <c r="SSL181" s="25"/>
      <c r="SSM181" s="25"/>
      <c r="SSN181" s="25"/>
      <c r="SSO181" s="25"/>
      <c r="SSP181" s="25"/>
      <c r="SSQ181" s="25"/>
      <c r="SSR181" s="25"/>
      <c r="SSS181" s="25"/>
      <c r="SST181" s="25"/>
      <c r="SSU181" s="25"/>
      <c r="SSV181" s="25"/>
      <c r="SSW181" s="25"/>
      <c r="SSX181" s="25"/>
      <c r="SSY181" s="25"/>
      <c r="SSZ181" s="25"/>
      <c r="STA181" s="25"/>
      <c r="STB181" s="25"/>
      <c r="STC181" s="25"/>
      <c r="STD181" s="25"/>
      <c r="STE181" s="25"/>
      <c r="STF181" s="25"/>
      <c r="STG181" s="25"/>
      <c r="STH181" s="25"/>
      <c r="STI181" s="25"/>
      <c r="STJ181" s="25"/>
      <c r="STK181" s="25"/>
      <c r="STL181" s="25"/>
      <c r="STM181" s="25"/>
      <c r="STN181" s="25"/>
      <c r="STO181" s="25"/>
      <c r="STP181" s="25"/>
      <c r="STQ181" s="25"/>
      <c r="STR181" s="25"/>
      <c r="STS181" s="25"/>
      <c r="STT181" s="25"/>
      <c r="STU181" s="25"/>
      <c r="STV181" s="25"/>
      <c r="STW181" s="25"/>
      <c r="STX181" s="25"/>
      <c r="STY181" s="25"/>
      <c r="STZ181" s="25"/>
      <c r="SUA181" s="25"/>
      <c r="SUB181" s="25"/>
      <c r="SUC181" s="25"/>
      <c r="SUD181" s="25"/>
      <c r="SUE181" s="25"/>
      <c r="SUF181" s="25"/>
      <c r="SUG181" s="25"/>
      <c r="SUH181" s="25"/>
      <c r="SUI181" s="25"/>
      <c r="SUJ181" s="25"/>
      <c r="SUK181" s="25"/>
      <c r="SUL181" s="25"/>
      <c r="SUM181" s="25"/>
      <c r="SUN181" s="25"/>
      <c r="SUO181" s="25"/>
      <c r="SUP181" s="25"/>
      <c r="SUQ181" s="25"/>
      <c r="SUR181" s="25"/>
      <c r="SUS181" s="25"/>
      <c r="SUT181" s="25"/>
      <c r="SUU181" s="25"/>
      <c r="SUV181" s="25"/>
      <c r="SUW181" s="25"/>
      <c r="SUX181" s="25"/>
      <c r="SUY181" s="25"/>
      <c r="SUZ181" s="25"/>
      <c r="SVA181" s="25"/>
      <c r="SVB181" s="25"/>
      <c r="SVC181" s="25"/>
      <c r="SVD181" s="25"/>
      <c r="SVE181" s="25"/>
      <c r="SVF181" s="25"/>
      <c r="SVG181" s="25"/>
      <c r="SVH181" s="25"/>
      <c r="SVI181" s="25"/>
      <c r="SVJ181" s="25"/>
      <c r="SVK181" s="25"/>
      <c r="SVL181" s="25"/>
      <c r="SVM181" s="25"/>
      <c r="SVN181" s="25"/>
      <c r="SVO181" s="25"/>
      <c r="SVP181" s="25"/>
      <c r="SVQ181" s="25"/>
      <c r="SVR181" s="25"/>
      <c r="SVS181" s="25"/>
      <c r="SVT181" s="25"/>
      <c r="SVU181" s="25"/>
      <c r="SVV181" s="25"/>
      <c r="SVW181" s="25"/>
      <c r="SVX181" s="25"/>
      <c r="SVY181" s="25"/>
      <c r="SVZ181" s="25"/>
      <c r="SWA181" s="25"/>
      <c r="SWB181" s="25"/>
      <c r="SWC181" s="25"/>
      <c r="SWD181" s="25"/>
      <c r="SWE181" s="25"/>
      <c r="SWF181" s="25"/>
      <c r="SWG181" s="25"/>
      <c r="SWH181" s="25"/>
      <c r="SWI181" s="25"/>
      <c r="SWJ181" s="25"/>
      <c r="SWK181" s="25"/>
      <c r="SWL181" s="25"/>
      <c r="SWM181" s="25"/>
      <c r="SWN181" s="25"/>
      <c r="SWO181" s="25"/>
      <c r="SWP181" s="25"/>
      <c r="SWQ181" s="25"/>
      <c r="SWR181" s="25"/>
      <c r="SWS181" s="25"/>
      <c r="SWT181" s="25"/>
      <c r="SWU181" s="25"/>
      <c r="SWV181" s="25"/>
      <c r="SWW181" s="25"/>
      <c r="SWX181" s="25"/>
      <c r="SWY181" s="25"/>
      <c r="SWZ181" s="25"/>
      <c r="SXA181" s="25"/>
      <c r="SXB181" s="25"/>
      <c r="SXC181" s="25"/>
      <c r="SXD181" s="25"/>
      <c r="SXE181" s="25"/>
      <c r="SXF181" s="25"/>
      <c r="SXG181" s="25"/>
      <c r="SXH181" s="25"/>
      <c r="SXI181" s="25"/>
      <c r="SXJ181" s="25"/>
      <c r="SXK181" s="25"/>
      <c r="SXL181" s="25"/>
      <c r="SXM181" s="25"/>
      <c r="SXN181" s="25"/>
      <c r="SXO181" s="25"/>
      <c r="SXP181" s="25"/>
      <c r="SXQ181" s="25"/>
      <c r="SXR181" s="25"/>
      <c r="SXS181" s="25"/>
      <c r="SXT181" s="25"/>
      <c r="SXU181" s="25"/>
      <c r="SXV181" s="25"/>
      <c r="SXW181" s="25"/>
      <c r="SXX181" s="25"/>
      <c r="SXY181" s="25"/>
      <c r="SXZ181" s="25"/>
      <c r="SYA181" s="25"/>
      <c r="SYB181" s="25"/>
      <c r="SYC181" s="25"/>
      <c r="SYD181" s="25"/>
      <c r="SYE181" s="25"/>
      <c r="SYF181" s="25"/>
      <c r="SYG181" s="25"/>
      <c r="SYH181" s="25"/>
      <c r="SYI181" s="25"/>
      <c r="SYJ181" s="25"/>
      <c r="SYK181" s="25"/>
      <c r="SYL181" s="25"/>
      <c r="SYM181" s="25"/>
      <c r="SYN181" s="25"/>
      <c r="SYO181" s="25"/>
      <c r="SYP181" s="25"/>
      <c r="SYQ181" s="25"/>
      <c r="SYR181" s="25"/>
      <c r="SYS181" s="25"/>
      <c r="SYT181" s="25"/>
      <c r="SYU181" s="25"/>
      <c r="SYV181" s="25"/>
      <c r="SYW181" s="25"/>
      <c r="SYX181" s="25"/>
      <c r="SYY181" s="25"/>
      <c r="SYZ181" s="25"/>
      <c r="SZA181" s="25"/>
      <c r="SZB181" s="25"/>
      <c r="SZC181" s="25"/>
      <c r="SZD181" s="25"/>
      <c r="SZE181" s="25"/>
      <c r="SZF181" s="25"/>
      <c r="SZG181" s="25"/>
      <c r="SZH181" s="25"/>
      <c r="SZI181" s="25"/>
      <c r="SZJ181" s="25"/>
      <c r="SZK181" s="25"/>
      <c r="SZL181" s="25"/>
      <c r="SZM181" s="25"/>
      <c r="SZN181" s="25"/>
      <c r="SZO181" s="25"/>
      <c r="SZP181" s="25"/>
      <c r="SZQ181" s="25"/>
      <c r="SZR181" s="25"/>
      <c r="SZS181" s="25"/>
      <c r="SZT181" s="25"/>
      <c r="SZU181" s="25"/>
      <c r="SZV181" s="25"/>
      <c r="SZW181" s="25"/>
      <c r="SZX181" s="25"/>
      <c r="SZY181" s="25"/>
      <c r="SZZ181" s="25"/>
      <c r="TAA181" s="25"/>
      <c r="TAB181" s="25"/>
      <c r="TAC181" s="25"/>
      <c r="TAD181" s="25"/>
      <c r="TAE181" s="25"/>
      <c r="TAF181" s="25"/>
      <c r="TAG181" s="25"/>
      <c r="TAH181" s="25"/>
      <c r="TAI181" s="25"/>
      <c r="TAJ181" s="25"/>
      <c r="TAK181" s="25"/>
      <c r="TAL181" s="25"/>
      <c r="TAM181" s="25"/>
      <c r="TAN181" s="25"/>
      <c r="TAO181" s="25"/>
      <c r="TAP181" s="25"/>
      <c r="TAQ181" s="25"/>
      <c r="TAR181" s="25"/>
      <c r="TAS181" s="25"/>
      <c r="TAT181" s="25"/>
      <c r="TAU181" s="25"/>
      <c r="TAV181" s="25"/>
      <c r="TAW181" s="25"/>
      <c r="TAX181" s="25"/>
      <c r="TAY181" s="25"/>
      <c r="TAZ181" s="25"/>
      <c r="TBA181" s="25"/>
      <c r="TBB181" s="25"/>
      <c r="TBC181" s="25"/>
      <c r="TBD181" s="25"/>
      <c r="TBE181" s="25"/>
      <c r="TBF181" s="25"/>
      <c r="TBG181" s="25"/>
      <c r="TBH181" s="25"/>
      <c r="TBI181" s="25"/>
      <c r="TBJ181" s="25"/>
      <c r="TBK181" s="25"/>
      <c r="TBL181" s="25"/>
      <c r="TBM181" s="25"/>
      <c r="TBN181" s="25"/>
      <c r="TBO181" s="25"/>
      <c r="TBP181" s="25"/>
      <c r="TBQ181" s="25"/>
      <c r="TBR181" s="25"/>
      <c r="TBS181" s="25"/>
      <c r="TBT181" s="25"/>
      <c r="TBU181" s="25"/>
      <c r="TBV181" s="25"/>
      <c r="TBW181" s="25"/>
      <c r="TBX181" s="25"/>
      <c r="TBY181" s="25"/>
      <c r="TBZ181" s="25"/>
      <c r="TCA181" s="25"/>
      <c r="TCB181" s="25"/>
      <c r="TCC181" s="25"/>
      <c r="TCD181" s="25"/>
      <c r="TCE181" s="25"/>
      <c r="TCF181" s="25"/>
      <c r="TCG181" s="25"/>
      <c r="TCH181" s="25"/>
      <c r="TCI181" s="25"/>
      <c r="TCJ181" s="25"/>
      <c r="TCK181" s="25"/>
      <c r="TCL181" s="25"/>
      <c r="TCM181" s="25"/>
      <c r="TCN181" s="25"/>
      <c r="TCO181" s="25"/>
      <c r="TCP181" s="25"/>
      <c r="TCQ181" s="25"/>
      <c r="TCR181" s="25"/>
      <c r="TCS181" s="25"/>
      <c r="TCT181" s="25"/>
      <c r="TCU181" s="25"/>
      <c r="TCV181" s="25"/>
      <c r="TCW181" s="25"/>
      <c r="TCX181" s="25"/>
      <c r="TCY181" s="25"/>
      <c r="TCZ181" s="25"/>
      <c r="TDA181" s="25"/>
      <c r="TDB181" s="25"/>
      <c r="TDC181" s="25"/>
      <c r="TDD181" s="25"/>
      <c r="TDE181" s="25"/>
      <c r="TDF181" s="25"/>
      <c r="TDG181" s="25"/>
      <c r="TDH181" s="25"/>
      <c r="TDI181" s="25"/>
      <c r="TDJ181" s="25"/>
      <c r="TDK181" s="25"/>
      <c r="TDL181" s="25"/>
      <c r="TDM181" s="25"/>
      <c r="TDN181" s="25"/>
      <c r="TDO181" s="25"/>
      <c r="TDP181" s="25"/>
      <c r="TDQ181" s="25"/>
      <c r="TDR181" s="25"/>
      <c r="TDS181" s="25"/>
      <c r="TDT181" s="25"/>
      <c r="TDU181" s="25"/>
      <c r="TDV181" s="25"/>
      <c r="TDW181" s="25"/>
      <c r="TDX181" s="25"/>
      <c r="TDY181" s="25"/>
      <c r="TDZ181" s="25"/>
      <c r="TEA181" s="25"/>
      <c r="TEB181" s="25"/>
      <c r="TEC181" s="25"/>
      <c r="TED181" s="25"/>
      <c r="TEE181" s="25"/>
      <c r="TEF181" s="25"/>
      <c r="TEG181" s="25"/>
      <c r="TEH181" s="25"/>
      <c r="TEI181" s="25"/>
      <c r="TEJ181" s="25"/>
      <c r="TEK181" s="25"/>
      <c r="TEL181" s="25"/>
      <c r="TEM181" s="25"/>
      <c r="TEN181" s="25"/>
      <c r="TEO181" s="25"/>
      <c r="TEP181" s="25"/>
      <c r="TEQ181" s="25"/>
      <c r="TER181" s="25"/>
      <c r="TES181" s="25"/>
      <c r="TET181" s="25"/>
      <c r="TEU181" s="25"/>
      <c r="TEV181" s="25"/>
      <c r="TEW181" s="25"/>
      <c r="TEX181" s="25"/>
      <c r="TEY181" s="25"/>
      <c r="TEZ181" s="25"/>
      <c r="TFA181" s="25"/>
      <c r="TFB181" s="25"/>
      <c r="TFC181" s="25"/>
      <c r="TFD181" s="25"/>
      <c r="TFE181" s="25"/>
      <c r="TFF181" s="25"/>
      <c r="TFG181" s="25"/>
      <c r="TFH181" s="25"/>
      <c r="TFI181" s="25"/>
      <c r="TFJ181" s="25"/>
      <c r="TFK181" s="25"/>
      <c r="TFL181" s="25"/>
      <c r="TFM181" s="25"/>
      <c r="TFN181" s="25"/>
      <c r="TFO181" s="25"/>
      <c r="TFP181" s="25"/>
      <c r="TFQ181" s="25"/>
      <c r="TFR181" s="25"/>
      <c r="TFS181" s="25"/>
      <c r="TFT181" s="25"/>
      <c r="TFU181" s="25"/>
      <c r="TFV181" s="25"/>
      <c r="TFW181" s="25"/>
      <c r="TFX181" s="25"/>
      <c r="TFY181" s="25"/>
      <c r="TFZ181" s="25"/>
      <c r="TGA181" s="25"/>
      <c r="TGB181" s="25"/>
      <c r="TGC181" s="25"/>
      <c r="TGD181" s="25"/>
      <c r="TGE181" s="25"/>
      <c r="TGF181" s="25"/>
      <c r="TGG181" s="25"/>
      <c r="TGH181" s="25"/>
      <c r="TGI181" s="25"/>
      <c r="TGJ181" s="25"/>
      <c r="TGK181" s="25"/>
      <c r="TGL181" s="25"/>
      <c r="TGM181" s="25"/>
      <c r="TGN181" s="25"/>
      <c r="TGO181" s="25"/>
      <c r="TGP181" s="25"/>
      <c r="TGQ181" s="25"/>
      <c r="TGR181" s="25"/>
      <c r="TGS181" s="25"/>
      <c r="TGT181" s="25"/>
      <c r="TGU181" s="25"/>
      <c r="TGV181" s="25"/>
      <c r="TGW181" s="25"/>
      <c r="TGX181" s="25"/>
      <c r="TGY181" s="25"/>
      <c r="TGZ181" s="25"/>
      <c r="THA181" s="25"/>
      <c r="THB181" s="25"/>
      <c r="THC181" s="25"/>
      <c r="THD181" s="25"/>
      <c r="THE181" s="25"/>
      <c r="THF181" s="25"/>
      <c r="THG181" s="25"/>
      <c r="THH181" s="25"/>
      <c r="THI181" s="25"/>
      <c r="THJ181" s="25"/>
      <c r="THK181" s="25"/>
      <c r="THL181" s="25"/>
      <c r="THM181" s="25"/>
      <c r="THN181" s="25"/>
      <c r="THO181" s="25"/>
      <c r="THP181" s="25"/>
      <c r="THQ181" s="25"/>
      <c r="THR181" s="25"/>
      <c r="THS181" s="25"/>
      <c r="THT181" s="25"/>
      <c r="THU181" s="25"/>
      <c r="THV181" s="25"/>
      <c r="THW181" s="25"/>
      <c r="THX181" s="25"/>
      <c r="THY181" s="25"/>
      <c r="THZ181" s="25"/>
      <c r="TIA181" s="25"/>
      <c r="TIB181" s="25"/>
      <c r="TIC181" s="25"/>
      <c r="TID181" s="25"/>
      <c r="TIE181" s="25"/>
      <c r="TIF181" s="25"/>
      <c r="TIG181" s="25"/>
      <c r="TIH181" s="25"/>
      <c r="TII181" s="25"/>
      <c r="TIJ181" s="25"/>
      <c r="TIK181" s="25"/>
      <c r="TIL181" s="25"/>
      <c r="TIM181" s="25"/>
      <c r="TIN181" s="25"/>
      <c r="TIO181" s="25"/>
      <c r="TIP181" s="25"/>
      <c r="TIQ181" s="25"/>
      <c r="TIR181" s="25"/>
      <c r="TIS181" s="25"/>
      <c r="TIT181" s="25"/>
      <c r="TIU181" s="25"/>
      <c r="TIV181" s="25"/>
      <c r="TIW181" s="25"/>
      <c r="TIX181" s="25"/>
      <c r="TIY181" s="25"/>
      <c r="TIZ181" s="25"/>
      <c r="TJA181" s="25"/>
      <c r="TJB181" s="25"/>
      <c r="TJC181" s="25"/>
      <c r="TJD181" s="25"/>
      <c r="TJE181" s="25"/>
      <c r="TJF181" s="25"/>
      <c r="TJG181" s="25"/>
      <c r="TJH181" s="25"/>
      <c r="TJI181" s="25"/>
      <c r="TJJ181" s="25"/>
      <c r="TJK181" s="25"/>
      <c r="TJL181" s="25"/>
      <c r="TJM181" s="25"/>
      <c r="TJN181" s="25"/>
      <c r="TJO181" s="25"/>
      <c r="TJP181" s="25"/>
      <c r="TJQ181" s="25"/>
      <c r="TJR181" s="25"/>
      <c r="TJS181" s="25"/>
      <c r="TJT181" s="25"/>
      <c r="TJU181" s="25"/>
      <c r="TJV181" s="25"/>
      <c r="TJW181" s="25"/>
      <c r="TJX181" s="25"/>
      <c r="TJY181" s="25"/>
      <c r="TJZ181" s="25"/>
      <c r="TKA181" s="25"/>
      <c r="TKB181" s="25"/>
      <c r="TKC181" s="25"/>
      <c r="TKD181" s="25"/>
      <c r="TKE181" s="25"/>
      <c r="TKF181" s="25"/>
      <c r="TKG181" s="25"/>
      <c r="TKH181" s="25"/>
      <c r="TKI181" s="25"/>
      <c r="TKJ181" s="25"/>
      <c r="TKK181" s="25"/>
      <c r="TKL181" s="25"/>
      <c r="TKM181" s="25"/>
      <c r="TKN181" s="25"/>
      <c r="TKO181" s="25"/>
      <c r="TKP181" s="25"/>
      <c r="TKQ181" s="25"/>
      <c r="TKR181" s="25"/>
      <c r="TKS181" s="25"/>
      <c r="TKT181" s="25"/>
      <c r="TKU181" s="25"/>
      <c r="TKV181" s="25"/>
      <c r="TKW181" s="25"/>
      <c r="TKX181" s="25"/>
      <c r="TKY181" s="25"/>
      <c r="TKZ181" s="25"/>
      <c r="TLA181" s="25"/>
      <c r="TLB181" s="25"/>
      <c r="TLC181" s="25"/>
      <c r="TLD181" s="25"/>
      <c r="TLE181" s="25"/>
      <c r="TLF181" s="25"/>
      <c r="TLG181" s="25"/>
      <c r="TLH181" s="25"/>
      <c r="TLI181" s="25"/>
      <c r="TLJ181" s="25"/>
      <c r="TLK181" s="25"/>
      <c r="TLL181" s="25"/>
      <c r="TLM181" s="25"/>
      <c r="TLN181" s="25"/>
      <c r="TLO181" s="25"/>
      <c r="TLP181" s="25"/>
      <c r="TLQ181" s="25"/>
      <c r="TLR181" s="25"/>
      <c r="TLS181" s="25"/>
      <c r="TLT181" s="25"/>
      <c r="TLU181" s="25"/>
      <c r="TLV181" s="25"/>
      <c r="TLW181" s="25"/>
      <c r="TLX181" s="25"/>
      <c r="TLY181" s="25"/>
      <c r="TLZ181" s="25"/>
      <c r="TMA181" s="25"/>
      <c r="TMB181" s="25"/>
      <c r="TMC181" s="25"/>
      <c r="TMD181" s="25"/>
      <c r="TME181" s="25"/>
      <c r="TMF181" s="25"/>
      <c r="TMG181" s="25"/>
      <c r="TMH181" s="25"/>
      <c r="TMI181" s="25"/>
      <c r="TMJ181" s="25"/>
      <c r="TMK181" s="25"/>
      <c r="TML181" s="25"/>
      <c r="TMM181" s="25"/>
      <c r="TMN181" s="25"/>
      <c r="TMO181" s="25"/>
      <c r="TMP181" s="25"/>
      <c r="TMQ181" s="25"/>
      <c r="TMR181" s="25"/>
      <c r="TMS181" s="25"/>
      <c r="TMT181" s="25"/>
      <c r="TMU181" s="25"/>
      <c r="TMV181" s="25"/>
      <c r="TMW181" s="25"/>
      <c r="TMX181" s="25"/>
      <c r="TMY181" s="25"/>
      <c r="TMZ181" s="25"/>
      <c r="TNA181" s="25"/>
      <c r="TNB181" s="25"/>
      <c r="TNC181" s="25"/>
      <c r="TND181" s="25"/>
      <c r="TNE181" s="25"/>
      <c r="TNF181" s="25"/>
      <c r="TNG181" s="25"/>
      <c r="TNH181" s="25"/>
      <c r="TNI181" s="25"/>
      <c r="TNJ181" s="25"/>
      <c r="TNK181" s="25"/>
      <c r="TNL181" s="25"/>
      <c r="TNM181" s="25"/>
      <c r="TNN181" s="25"/>
      <c r="TNO181" s="25"/>
      <c r="TNP181" s="25"/>
      <c r="TNQ181" s="25"/>
      <c r="TNR181" s="25"/>
      <c r="TNS181" s="25"/>
      <c r="TNT181" s="25"/>
      <c r="TNU181" s="25"/>
      <c r="TNV181" s="25"/>
      <c r="TNW181" s="25"/>
      <c r="TNX181" s="25"/>
      <c r="TNY181" s="25"/>
      <c r="TNZ181" s="25"/>
      <c r="TOA181" s="25"/>
      <c r="TOB181" s="25"/>
      <c r="TOC181" s="25"/>
      <c r="TOD181" s="25"/>
      <c r="TOE181" s="25"/>
      <c r="TOF181" s="25"/>
      <c r="TOG181" s="25"/>
      <c r="TOH181" s="25"/>
      <c r="TOI181" s="25"/>
      <c r="TOJ181" s="25"/>
      <c r="TOK181" s="25"/>
      <c r="TOL181" s="25"/>
      <c r="TOM181" s="25"/>
      <c r="TON181" s="25"/>
      <c r="TOO181" s="25"/>
      <c r="TOP181" s="25"/>
      <c r="TOQ181" s="25"/>
      <c r="TOR181" s="25"/>
      <c r="TOS181" s="25"/>
      <c r="TOT181" s="25"/>
      <c r="TOU181" s="25"/>
      <c r="TOV181" s="25"/>
      <c r="TOW181" s="25"/>
      <c r="TOX181" s="25"/>
      <c r="TOY181" s="25"/>
      <c r="TOZ181" s="25"/>
      <c r="TPA181" s="25"/>
      <c r="TPB181" s="25"/>
      <c r="TPC181" s="25"/>
      <c r="TPD181" s="25"/>
      <c r="TPE181" s="25"/>
      <c r="TPF181" s="25"/>
      <c r="TPG181" s="25"/>
      <c r="TPH181" s="25"/>
      <c r="TPI181" s="25"/>
      <c r="TPJ181" s="25"/>
      <c r="TPK181" s="25"/>
      <c r="TPL181" s="25"/>
      <c r="TPM181" s="25"/>
      <c r="TPN181" s="25"/>
      <c r="TPO181" s="25"/>
      <c r="TPP181" s="25"/>
      <c r="TPQ181" s="25"/>
      <c r="TPR181" s="25"/>
      <c r="TPS181" s="25"/>
      <c r="TPT181" s="25"/>
      <c r="TPU181" s="25"/>
      <c r="TPV181" s="25"/>
      <c r="TPW181" s="25"/>
      <c r="TPX181" s="25"/>
      <c r="TPY181" s="25"/>
      <c r="TPZ181" s="25"/>
      <c r="TQA181" s="25"/>
      <c r="TQB181" s="25"/>
      <c r="TQC181" s="25"/>
      <c r="TQD181" s="25"/>
      <c r="TQE181" s="25"/>
      <c r="TQF181" s="25"/>
      <c r="TQG181" s="25"/>
      <c r="TQH181" s="25"/>
      <c r="TQI181" s="25"/>
      <c r="TQJ181" s="25"/>
      <c r="TQK181" s="25"/>
      <c r="TQL181" s="25"/>
      <c r="TQM181" s="25"/>
      <c r="TQN181" s="25"/>
      <c r="TQO181" s="25"/>
      <c r="TQP181" s="25"/>
      <c r="TQQ181" s="25"/>
      <c r="TQR181" s="25"/>
      <c r="TQS181" s="25"/>
      <c r="TQT181" s="25"/>
      <c r="TQU181" s="25"/>
      <c r="TQV181" s="25"/>
      <c r="TQW181" s="25"/>
      <c r="TQX181" s="25"/>
      <c r="TQY181" s="25"/>
      <c r="TQZ181" s="25"/>
      <c r="TRA181" s="25"/>
      <c r="TRB181" s="25"/>
      <c r="TRC181" s="25"/>
      <c r="TRD181" s="25"/>
      <c r="TRE181" s="25"/>
      <c r="TRF181" s="25"/>
      <c r="TRG181" s="25"/>
      <c r="TRH181" s="25"/>
      <c r="TRI181" s="25"/>
      <c r="TRJ181" s="25"/>
      <c r="TRK181" s="25"/>
      <c r="TRL181" s="25"/>
      <c r="TRM181" s="25"/>
      <c r="TRN181" s="25"/>
      <c r="TRO181" s="25"/>
      <c r="TRP181" s="25"/>
      <c r="TRQ181" s="25"/>
      <c r="TRR181" s="25"/>
      <c r="TRS181" s="25"/>
      <c r="TRT181" s="25"/>
      <c r="TRU181" s="25"/>
      <c r="TRV181" s="25"/>
      <c r="TRW181" s="25"/>
      <c r="TRX181" s="25"/>
      <c r="TRY181" s="25"/>
      <c r="TRZ181" s="25"/>
      <c r="TSA181" s="25"/>
      <c r="TSB181" s="25"/>
      <c r="TSC181" s="25"/>
      <c r="TSD181" s="25"/>
      <c r="TSE181" s="25"/>
      <c r="TSF181" s="25"/>
      <c r="TSG181" s="25"/>
      <c r="TSH181" s="25"/>
      <c r="TSI181" s="25"/>
      <c r="TSJ181" s="25"/>
      <c r="TSK181" s="25"/>
      <c r="TSL181" s="25"/>
      <c r="TSM181" s="25"/>
      <c r="TSN181" s="25"/>
      <c r="TSO181" s="25"/>
      <c r="TSP181" s="25"/>
      <c r="TSQ181" s="25"/>
      <c r="TSR181" s="25"/>
      <c r="TSS181" s="25"/>
      <c r="TST181" s="25"/>
      <c r="TSU181" s="25"/>
      <c r="TSV181" s="25"/>
      <c r="TSW181" s="25"/>
      <c r="TSX181" s="25"/>
      <c r="TSY181" s="25"/>
      <c r="TSZ181" s="25"/>
      <c r="TTA181" s="25"/>
      <c r="TTB181" s="25"/>
      <c r="TTC181" s="25"/>
      <c r="TTD181" s="25"/>
      <c r="TTE181" s="25"/>
      <c r="TTF181" s="25"/>
      <c r="TTG181" s="25"/>
      <c r="TTH181" s="25"/>
      <c r="TTI181" s="25"/>
      <c r="TTJ181" s="25"/>
      <c r="TTK181" s="25"/>
      <c r="TTL181" s="25"/>
      <c r="TTM181" s="25"/>
      <c r="TTN181" s="25"/>
      <c r="TTO181" s="25"/>
      <c r="TTP181" s="25"/>
      <c r="TTQ181" s="25"/>
      <c r="TTR181" s="25"/>
      <c r="TTS181" s="25"/>
      <c r="TTT181" s="25"/>
      <c r="TTU181" s="25"/>
      <c r="TTV181" s="25"/>
      <c r="TTW181" s="25"/>
      <c r="TTX181" s="25"/>
      <c r="TTY181" s="25"/>
      <c r="TTZ181" s="25"/>
      <c r="TUA181" s="25"/>
      <c r="TUB181" s="25"/>
      <c r="TUC181" s="25"/>
      <c r="TUD181" s="25"/>
      <c r="TUE181" s="25"/>
      <c r="TUF181" s="25"/>
      <c r="TUG181" s="25"/>
      <c r="TUH181" s="25"/>
      <c r="TUI181" s="25"/>
      <c r="TUJ181" s="25"/>
      <c r="TUK181" s="25"/>
      <c r="TUL181" s="25"/>
      <c r="TUM181" s="25"/>
      <c r="TUN181" s="25"/>
      <c r="TUO181" s="25"/>
      <c r="TUP181" s="25"/>
      <c r="TUQ181" s="25"/>
      <c r="TUR181" s="25"/>
      <c r="TUS181" s="25"/>
      <c r="TUT181" s="25"/>
      <c r="TUU181" s="25"/>
      <c r="TUV181" s="25"/>
      <c r="TUW181" s="25"/>
      <c r="TUX181" s="25"/>
      <c r="TUY181" s="25"/>
      <c r="TUZ181" s="25"/>
      <c r="TVA181" s="25"/>
      <c r="TVB181" s="25"/>
      <c r="TVC181" s="25"/>
      <c r="TVD181" s="25"/>
      <c r="TVE181" s="25"/>
      <c r="TVF181" s="25"/>
      <c r="TVG181" s="25"/>
      <c r="TVH181" s="25"/>
      <c r="TVI181" s="25"/>
      <c r="TVJ181" s="25"/>
      <c r="TVK181" s="25"/>
      <c r="TVL181" s="25"/>
      <c r="TVM181" s="25"/>
      <c r="TVN181" s="25"/>
      <c r="TVO181" s="25"/>
      <c r="TVP181" s="25"/>
      <c r="TVQ181" s="25"/>
      <c r="TVR181" s="25"/>
      <c r="TVS181" s="25"/>
      <c r="TVT181" s="25"/>
      <c r="TVU181" s="25"/>
      <c r="TVV181" s="25"/>
      <c r="TVW181" s="25"/>
      <c r="TVX181" s="25"/>
      <c r="TVY181" s="25"/>
      <c r="TVZ181" s="25"/>
      <c r="TWA181" s="25"/>
      <c r="TWB181" s="25"/>
      <c r="TWC181" s="25"/>
      <c r="TWD181" s="25"/>
      <c r="TWE181" s="25"/>
      <c r="TWF181" s="25"/>
      <c r="TWG181" s="25"/>
      <c r="TWH181" s="25"/>
      <c r="TWI181" s="25"/>
      <c r="TWJ181" s="25"/>
      <c r="TWK181" s="25"/>
      <c r="TWL181" s="25"/>
      <c r="TWM181" s="25"/>
      <c r="TWN181" s="25"/>
      <c r="TWO181" s="25"/>
      <c r="TWP181" s="25"/>
      <c r="TWQ181" s="25"/>
      <c r="TWR181" s="25"/>
      <c r="TWS181" s="25"/>
      <c r="TWT181" s="25"/>
      <c r="TWU181" s="25"/>
      <c r="TWV181" s="25"/>
      <c r="TWW181" s="25"/>
      <c r="TWX181" s="25"/>
      <c r="TWY181" s="25"/>
      <c r="TWZ181" s="25"/>
      <c r="TXA181" s="25"/>
      <c r="TXB181" s="25"/>
      <c r="TXC181" s="25"/>
      <c r="TXD181" s="25"/>
      <c r="TXE181" s="25"/>
      <c r="TXF181" s="25"/>
      <c r="TXG181" s="25"/>
      <c r="TXH181" s="25"/>
      <c r="TXI181" s="25"/>
      <c r="TXJ181" s="25"/>
      <c r="TXK181" s="25"/>
      <c r="TXL181" s="25"/>
      <c r="TXM181" s="25"/>
      <c r="TXN181" s="25"/>
      <c r="TXO181" s="25"/>
      <c r="TXP181" s="25"/>
      <c r="TXQ181" s="25"/>
      <c r="TXR181" s="25"/>
      <c r="TXS181" s="25"/>
      <c r="TXT181" s="25"/>
      <c r="TXU181" s="25"/>
      <c r="TXV181" s="25"/>
      <c r="TXW181" s="25"/>
      <c r="TXX181" s="25"/>
      <c r="TXY181" s="25"/>
      <c r="TXZ181" s="25"/>
      <c r="TYA181" s="25"/>
      <c r="TYB181" s="25"/>
      <c r="TYC181" s="25"/>
      <c r="TYD181" s="25"/>
      <c r="TYE181" s="25"/>
      <c r="TYF181" s="25"/>
      <c r="TYG181" s="25"/>
      <c r="TYH181" s="25"/>
      <c r="TYI181" s="25"/>
      <c r="TYJ181" s="25"/>
      <c r="TYK181" s="25"/>
      <c r="TYL181" s="25"/>
      <c r="TYM181" s="25"/>
      <c r="TYN181" s="25"/>
      <c r="TYO181" s="25"/>
      <c r="TYP181" s="25"/>
      <c r="TYQ181" s="25"/>
      <c r="TYR181" s="25"/>
      <c r="TYS181" s="25"/>
      <c r="TYT181" s="25"/>
      <c r="TYU181" s="25"/>
      <c r="TYV181" s="25"/>
      <c r="TYW181" s="25"/>
      <c r="TYX181" s="25"/>
      <c r="TYY181" s="25"/>
      <c r="TYZ181" s="25"/>
      <c r="TZA181" s="25"/>
      <c r="TZB181" s="25"/>
      <c r="TZC181" s="25"/>
      <c r="TZD181" s="25"/>
      <c r="TZE181" s="25"/>
      <c r="TZF181" s="25"/>
      <c r="TZG181" s="25"/>
      <c r="TZH181" s="25"/>
      <c r="TZI181" s="25"/>
      <c r="TZJ181" s="25"/>
      <c r="TZK181" s="25"/>
      <c r="TZL181" s="25"/>
      <c r="TZM181" s="25"/>
      <c r="TZN181" s="25"/>
      <c r="TZO181" s="25"/>
      <c r="TZP181" s="25"/>
      <c r="TZQ181" s="25"/>
      <c r="TZR181" s="25"/>
      <c r="TZS181" s="25"/>
      <c r="TZT181" s="25"/>
      <c r="TZU181" s="25"/>
      <c r="TZV181" s="25"/>
      <c r="TZW181" s="25"/>
      <c r="TZX181" s="25"/>
      <c r="TZY181" s="25"/>
      <c r="TZZ181" s="25"/>
      <c r="UAA181" s="25"/>
      <c r="UAB181" s="25"/>
      <c r="UAC181" s="25"/>
      <c r="UAD181" s="25"/>
      <c r="UAE181" s="25"/>
      <c r="UAF181" s="25"/>
      <c r="UAG181" s="25"/>
      <c r="UAH181" s="25"/>
      <c r="UAI181" s="25"/>
      <c r="UAJ181" s="25"/>
      <c r="UAK181" s="25"/>
      <c r="UAL181" s="25"/>
      <c r="UAM181" s="25"/>
      <c r="UAN181" s="25"/>
      <c r="UAO181" s="25"/>
      <c r="UAP181" s="25"/>
      <c r="UAQ181" s="25"/>
      <c r="UAR181" s="25"/>
      <c r="UAS181" s="25"/>
      <c r="UAT181" s="25"/>
      <c r="UAU181" s="25"/>
      <c r="UAV181" s="25"/>
      <c r="UAW181" s="25"/>
      <c r="UAX181" s="25"/>
      <c r="UAY181" s="25"/>
      <c r="UAZ181" s="25"/>
      <c r="UBA181" s="25"/>
      <c r="UBB181" s="25"/>
      <c r="UBC181" s="25"/>
      <c r="UBD181" s="25"/>
      <c r="UBE181" s="25"/>
      <c r="UBF181" s="25"/>
      <c r="UBG181" s="25"/>
      <c r="UBH181" s="25"/>
      <c r="UBI181" s="25"/>
      <c r="UBJ181" s="25"/>
      <c r="UBK181" s="25"/>
      <c r="UBL181" s="25"/>
      <c r="UBM181" s="25"/>
      <c r="UBN181" s="25"/>
      <c r="UBO181" s="25"/>
      <c r="UBP181" s="25"/>
      <c r="UBQ181" s="25"/>
      <c r="UBR181" s="25"/>
      <c r="UBS181" s="25"/>
      <c r="UBT181" s="25"/>
      <c r="UBU181" s="25"/>
      <c r="UBV181" s="25"/>
      <c r="UBW181" s="25"/>
      <c r="UBX181" s="25"/>
      <c r="UBY181" s="25"/>
      <c r="UBZ181" s="25"/>
      <c r="UCA181" s="25"/>
      <c r="UCB181" s="25"/>
      <c r="UCC181" s="25"/>
      <c r="UCD181" s="25"/>
      <c r="UCE181" s="25"/>
      <c r="UCF181" s="25"/>
      <c r="UCG181" s="25"/>
      <c r="UCH181" s="25"/>
      <c r="UCI181" s="25"/>
      <c r="UCJ181" s="25"/>
      <c r="UCK181" s="25"/>
      <c r="UCL181" s="25"/>
      <c r="UCM181" s="25"/>
      <c r="UCN181" s="25"/>
      <c r="UCO181" s="25"/>
      <c r="UCP181" s="25"/>
      <c r="UCQ181" s="25"/>
      <c r="UCR181" s="25"/>
      <c r="UCS181" s="25"/>
      <c r="UCT181" s="25"/>
      <c r="UCU181" s="25"/>
      <c r="UCV181" s="25"/>
      <c r="UCW181" s="25"/>
      <c r="UCX181" s="25"/>
      <c r="UCY181" s="25"/>
      <c r="UCZ181" s="25"/>
      <c r="UDA181" s="25"/>
      <c r="UDB181" s="25"/>
      <c r="UDC181" s="25"/>
      <c r="UDD181" s="25"/>
      <c r="UDE181" s="25"/>
      <c r="UDF181" s="25"/>
      <c r="UDG181" s="25"/>
      <c r="UDH181" s="25"/>
      <c r="UDI181" s="25"/>
      <c r="UDJ181" s="25"/>
      <c r="UDK181" s="25"/>
      <c r="UDL181" s="25"/>
      <c r="UDM181" s="25"/>
      <c r="UDN181" s="25"/>
      <c r="UDO181" s="25"/>
      <c r="UDP181" s="25"/>
      <c r="UDQ181" s="25"/>
      <c r="UDR181" s="25"/>
      <c r="UDS181" s="25"/>
      <c r="UDT181" s="25"/>
      <c r="UDU181" s="25"/>
      <c r="UDV181" s="25"/>
      <c r="UDW181" s="25"/>
      <c r="UDX181" s="25"/>
      <c r="UDY181" s="25"/>
      <c r="UDZ181" s="25"/>
      <c r="UEA181" s="25"/>
      <c r="UEB181" s="25"/>
      <c r="UEC181" s="25"/>
      <c r="UED181" s="25"/>
      <c r="UEE181" s="25"/>
      <c r="UEF181" s="25"/>
      <c r="UEG181" s="25"/>
      <c r="UEH181" s="25"/>
      <c r="UEI181" s="25"/>
      <c r="UEJ181" s="25"/>
      <c r="UEK181" s="25"/>
      <c r="UEL181" s="25"/>
      <c r="UEM181" s="25"/>
      <c r="UEN181" s="25"/>
      <c r="UEO181" s="25"/>
      <c r="UEP181" s="25"/>
      <c r="UEQ181" s="25"/>
      <c r="UER181" s="25"/>
      <c r="UES181" s="25"/>
      <c r="UET181" s="25"/>
      <c r="UEU181" s="25"/>
      <c r="UEV181" s="25"/>
      <c r="UEW181" s="25"/>
      <c r="UEX181" s="25"/>
      <c r="UEY181" s="25"/>
      <c r="UEZ181" s="25"/>
      <c r="UFA181" s="25"/>
      <c r="UFB181" s="25"/>
      <c r="UFC181" s="25"/>
      <c r="UFD181" s="25"/>
      <c r="UFE181" s="25"/>
      <c r="UFF181" s="25"/>
      <c r="UFG181" s="25"/>
      <c r="UFH181" s="25"/>
      <c r="UFI181" s="25"/>
      <c r="UFJ181" s="25"/>
      <c r="UFK181" s="25"/>
      <c r="UFL181" s="25"/>
      <c r="UFM181" s="25"/>
      <c r="UFN181" s="25"/>
      <c r="UFO181" s="25"/>
      <c r="UFP181" s="25"/>
      <c r="UFQ181" s="25"/>
      <c r="UFR181" s="25"/>
      <c r="UFS181" s="25"/>
      <c r="UFT181" s="25"/>
      <c r="UFU181" s="25"/>
      <c r="UFV181" s="25"/>
      <c r="UFW181" s="25"/>
      <c r="UFX181" s="25"/>
      <c r="UFY181" s="25"/>
      <c r="UFZ181" s="25"/>
      <c r="UGA181" s="25"/>
      <c r="UGB181" s="25"/>
      <c r="UGC181" s="25"/>
      <c r="UGD181" s="25"/>
      <c r="UGE181" s="25"/>
      <c r="UGF181" s="25"/>
      <c r="UGG181" s="25"/>
      <c r="UGH181" s="25"/>
      <c r="UGI181" s="25"/>
      <c r="UGJ181" s="25"/>
      <c r="UGK181" s="25"/>
      <c r="UGL181" s="25"/>
      <c r="UGM181" s="25"/>
      <c r="UGN181" s="25"/>
      <c r="UGO181" s="25"/>
      <c r="UGP181" s="25"/>
      <c r="UGQ181" s="25"/>
      <c r="UGR181" s="25"/>
      <c r="UGS181" s="25"/>
      <c r="UGT181" s="25"/>
      <c r="UGU181" s="25"/>
      <c r="UGV181" s="25"/>
      <c r="UGW181" s="25"/>
      <c r="UGX181" s="25"/>
      <c r="UGY181" s="25"/>
      <c r="UGZ181" s="25"/>
      <c r="UHA181" s="25"/>
      <c r="UHB181" s="25"/>
      <c r="UHC181" s="25"/>
      <c r="UHD181" s="25"/>
      <c r="UHE181" s="25"/>
      <c r="UHF181" s="25"/>
      <c r="UHG181" s="25"/>
      <c r="UHH181" s="25"/>
      <c r="UHI181" s="25"/>
      <c r="UHJ181" s="25"/>
      <c r="UHK181" s="25"/>
      <c r="UHL181" s="25"/>
      <c r="UHM181" s="25"/>
      <c r="UHN181" s="25"/>
      <c r="UHO181" s="25"/>
      <c r="UHP181" s="25"/>
      <c r="UHQ181" s="25"/>
      <c r="UHR181" s="25"/>
      <c r="UHS181" s="25"/>
      <c r="UHT181" s="25"/>
      <c r="UHU181" s="25"/>
      <c r="UHV181" s="25"/>
      <c r="UHW181" s="25"/>
      <c r="UHX181" s="25"/>
      <c r="UHY181" s="25"/>
      <c r="UHZ181" s="25"/>
      <c r="UIA181" s="25"/>
      <c r="UIB181" s="25"/>
      <c r="UIC181" s="25"/>
      <c r="UID181" s="25"/>
      <c r="UIE181" s="25"/>
      <c r="UIF181" s="25"/>
      <c r="UIG181" s="25"/>
      <c r="UIH181" s="25"/>
      <c r="UII181" s="25"/>
      <c r="UIJ181" s="25"/>
      <c r="UIK181" s="25"/>
      <c r="UIL181" s="25"/>
      <c r="UIM181" s="25"/>
      <c r="UIN181" s="25"/>
      <c r="UIO181" s="25"/>
      <c r="UIP181" s="25"/>
      <c r="UIQ181" s="25"/>
      <c r="UIR181" s="25"/>
      <c r="UIS181" s="25"/>
      <c r="UIT181" s="25"/>
      <c r="UIU181" s="25"/>
      <c r="UIV181" s="25"/>
      <c r="UIW181" s="25"/>
      <c r="UIX181" s="25"/>
      <c r="UIY181" s="25"/>
      <c r="UIZ181" s="25"/>
      <c r="UJA181" s="25"/>
      <c r="UJB181" s="25"/>
      <c r="UJC181" s="25"/>
      <c r="UJD181" s="25"/>
      <c r="UJE181" s="25"/>
      <c r="UJF181" s="25"/>
      <c r="UJG181" s="25"/>
      <c r="UJH181" s="25"/>
      <c r="UJI181" s="25"/>
      <c r="UJJ181" s="25"/>
      <c r="UJK181" s="25"/>
      <c r="UJL181" s="25"/>
      <c r="UJM181" s="25"/>
      <c r="UJN181" s="25"/>
      <c r="UJO181" s="25"/>
      <c r="UJP181" s="25"/>
      <c r="UJQ181" s="25"/>
      <c r="UJR181" s="25"/>
      <c r="UJS181" s="25"/>
      <c r="UJT181" s="25"/>
      <c r="UJU181" s="25"/>
      <c r="UJV181" s="25"/>
      <c r="UJW181" s="25"/>
      <c r="UJX181" s="25"/>
      <c r="UJY181" s="25"/>
      <c r="UJZ181" s="25"/>
      <c r="UKA181" s="25"/>
      <c r="UKB181" s="25"/>
      <c r="UKC181" s="25"/>
      <c r="UKD181" s="25"/>
      <c r="UKE181" s="25"/>
      <c r="UKF181" s="25"/>
      <c r="UKG181" s="25"/>
      <c r="UKH181" s="25"/>
      <c r="UKI181" s="25"/>
      <c r="UKJ181" s="25"/>
      <c r="UKK181" s="25"/>
      <c r="UKL181" s="25"/>
      <c r="UKM181" s="25"/>
      <c r="UKN181" s="25"/>
      <c r="UKO181" s="25"/>
      <c r="UKP181" s="25"/>
      <c r="UKQ181" s="25"/>
      <c r="UKR181" s="25"/>
      <c r="UKS181" s="25"/>
      <c r="UKT181" s="25"/>
      <c r="UKU181" s="25"/>
      <c r="UKV181" s="25"/>
      <c r="UKW181" s="25"/>
      <c r="UKX181" s="25"/>
      <c r="UKY181" s="25"/>
      <c r="UKZ181" s="25"/>
      <c r="ULA181" s="25"/>
      <c r="ULB181" s="25"/>
      <c r="ULC181" s="25"/>
      <c r="ULD181" s="25"/>
      <c r="ULE181" s="25"/>
      <c r="ULF181" s="25"/>
      <c r="ULG181" s="25"/>
      <c r="ULH181" s="25"/>
      <c r="ULI181" s="25"/>
      <c r="ULJ181" s="25"/>
      <c r="ULK181" s="25"/>
      <c r="ULL181" s="25"/>
      <c r="ULM181" s="25"/>
      <c r="ULN181" s="25"/>
      <c r="ULO181" s="25"/>
      <c r="ULP181" s="25"/>
      <c r="ULQ181" s="25"/>
      <c r="ULR181" s="25"/>
      <c r="ULS181" s="25"/>
      <c r="ULT181" s="25"/>
      <c r="ULU181" s="25"/>
      <c r="ULV181" s="25"/>
      <c r="ULW181" s="25"/>
      <c r="ULX181" s="25"/>
      <c r="ULY181" s="25"/>
      <c r="ULZ181" s="25"/>
      <c r="UMA181" s="25"/>
      <c r="UMB181" s="25"/>
      <c r="UMC181" s="25"/>
      <c r="UMD181" s="25"/>
      <c r="UME181" s="25"/>
      <c r="UMF181" s="25"/>
      <c r="UMG181" s="25"/>
      <c r="UMH181" s="25"/>
      <c r="UMI181" s="25"/>
      <c r="UMJ181" s="25"/>
      <c r="UMK181" s="25"/>
      <c r="UML181" s="25"/>
      <c r="UMM181" s="25"/>
      <c r="UMN181" s="25"/>
      <c r="UMO181" s="25"/>
      <c r="UMP181" s="25"/>
      <c r="UMQ181" s="25"/>
      <c r="UMR181" s="25"/>
      <c r="UMS181" s="25"/>
      <c r="UMT181" s="25"/>
      <c r="UMU181" s="25"/>
      <c r="UMV181" s="25"/>
      <c r="UMW181" s="25"/>
      <c r="UMX181" s="25"/>
      <c r="UMY181" s="25"/>
      <c r="UMZ181" s="25"/>
      <c r="UNA181" s="25"/>
      <c r="UNB181" s="25"/>
      <c r="UNC181" s="25"/>
      <c r="UND181" s="25"/>
      <c r="UNE181" s="25"/>
      <c r="UNF181" s="25"/>
      <c r="UNG181" s="25"/>
      <c r="UNH181" s="25"/>
      <c r="UNI181" s="25"/>
      <c r="UNJ181" s="25"/>
      <c r="UNK181" s="25"/>
      <c r="UNL181" s="25"/>
      <c r="UNM181" s="25"/>
      <c r="UNN181" s="25"/>
      <c r="UNO181" s="25"/>
      <c r="UNP181" s="25"/>
      <c r="UNQ181" s="25"/>
      <c r="UNR181" s="25"/>
      <c r="UNS181" s="25"/>
      <c r="UNT181" s="25"/>
      <c r="UNU181" s="25"/>
      <c r="UNV181" s="25"/>
      <c r="UNW181" s="25"/>
      <c r="UNX181" s="25"/>
      <c r="UNY181" s="25"/>
      <c r="UNZ181" s="25"/>
      <c r="UOA181" s="25"/>
      <c r="UOB181" s="25"/>
      <c r="UOC181" s="25"/>
      <c r="UOD181" s="25"/>
      <c r="UOE181" s="25"/>
      <c r="UOF181" s="25"/>
      <c r="UOG181" s="25"/>
      <c r="UOH181" s="25"/>
      <c r="UOI181" s="25"/>
      <c r="UOJ181" s="25"/>
      <c r="UOK181" s="25"/>
      <c r="UOL181" s="25"/>
      <c r="UOM181" s="25"/>
      <c r="UON181" s="25"/>
      <c r="UOO181" s="25"/>
      <c r="UOP181" s="25"/>
      <c r="UOQ181" s="25"/>
      <c r="UOR181" s="25"/>
      <c r="UOS181" s="25"/>
      <c r="UOT181" s="25"/>
      <c r="UOU181" s="25"/>
      <c r="UOV181" s="25"/>
      <c r="UOW181" s="25"/>
      <c r="UOX181" s="25"/>
      <c r="UOY181" s="25"/>
      <c r="UOZ181" s="25"/>
      <c r="UPA181" s="25"/>
      <c r="UPB181" s="25"/>
      <c r="UPC181" s="25"/>
      <c r="UPD181" s="25"/>
      <c r="UPE181" s="25"/>
      <c r="UPF181" s="25"/>
      <c r="UPG181" s="25"/>
      <c r="UPH181" s="25"/>
      <c r="UPI181" s="25"/>
      <c r="UPJ181" s="25"/>
      <c r="UPK181" s="25"/>
      <c r="UPL181" s="25"/>
      <c r="UPM181" s="25"/>
      <c r="UPN181" s="25"/>
      <c r="UPO181" s="25"/>
      <c r="UPP181" s="25"/>
      <c r="UPQ181" s="25"/>
      <c r="UPR181" s="25"/>
      <c r="UPS181" s="25"/>
      <c r="UPT181" s="25"/>
      <c r="UPU181" s="25"/>
      <c r="UPV181" s="25"/>
      <c r="UPW181" s="25"/>
      <c r="UPX181" s="25"/>
      <c r="UPY181" s="25"/>
      <c r="UPZ181" s="25"/>
      <c r="UQA181" s="25"/>
      <c r="UQB181" s="25"/>
      <c r="UQC181" s="25"/>
      <c r="UQD181" s="25"/>
      <c r="UQE181" s="25"/>
      <c r="UQF181" s="25"/>
      <c r="UQG181" s="25"/>
      <c r="UQH181" s="25"/>
      <c r="UQI181" s="25"/>
      <c r="UQJ181" s="25"/>
      <c r="UQK181" s="25"/>
      <c r="UQL181" s="25"/>
      <c r="UQM181" s="25"/>
      <c r="UQN181" s="25"/>
      <c r="UQO181" s="25"/>
      <c r="UQP181" s="25"/>
      <c r="UQQ181" s="25"/>
      <c r="UQR181" s="25"/>
      <c r="UQS181" s="25"/>
      <c r="UQT181" s="25"/>
      <c r="UQU181" s="25"/>
      <c r="UQV181" s="25"/>
      <c r="UQW181" s="25"/>
      <c r="UQX181" s="25"/>
      <c r="UQY181" s="25"/>
      <c r="UQZ181" s="25"/>
      <c r="URA181" s="25"/>
      <c r="URB181" s="25"/>
      <c r="URC181" s="25"/>
      <c r="URD181" s="25"/>
      <c r="URE181" s="25"/>
      <c r="URF181" s="25"/>
      <c r="URG181" s="25"/>
      <c r="URH181" s="25"/>
      <c r="URI181" s="25"/>
      <c r="URJ181" s="25"/>
      <c r="URK181" s="25"/>
      <c r="URL181" s="25"/>
      <c r="URM181" s="25"/>
      <c r="URN181" s="25"/>
      <c r="URO181" s="25"/>
      <c r="URP181" s="25"/>
      <c r="URQ181" s="25"/>
      <c r="URR181" s="25"/>
      <c r="URS181" s="25"/>
      <c r="URT181" s="25"/>
      <c r="URU181" s="25"/>
      <c r="URV181" s="25"/>
      <c r="URW181" s="25"/>
      <c r="URX181" s="25"/>
      <c r="URY181" s="25"/>
      <c r="URZ181" s="25"/>
      <c r="USA181" s="25"/>
      <c r="USB181" s="25"/>
      <c r="USC181" s="25"/>
      <c r="USD181" s="25"/>
      <c r="USE181" s="25"/>
      <c r="USF181" s="25"/>
      <c r="USG181" s="25"/>
      <c r="USH181" s="25"/>
      <c r="USI181" s="25"/>
      <c r="USJ181" s="25"/>
      <c r="USK181" s="25"/>
      <c r="USL181" s="25"/>
      <c r="USM181" s="25"/>
      <c r="USN181" s="25"/>
      <c r="USO181" s="25"/>
      <c r="USP181" s="25"/>
      <c r="USQ181" s="25"/>
      <c r="USR181" s="25"/>
      <c r="USS181" s="25"/>
      <c r="UST181" s="25"/>
      <c r="USU181" s="25"/>
      <c r="USV181" s="25"/>
      <c r="USW181" s="25"/>
      <c r="USX181" s="25"/>
      <c r="USY181" s="25"/>
      <c r="USZ181" s="25"/>
      <c r="UTA181" s="25"/>
      <c r="UTB181" s="25"/>
      <c r="UTC181" s="25"/>
      <c r="UTD181" s="25"/>
      <c r="UTE181" s="25"/>
      <c r="UTF181" s="25"/>
      <c r="UTG181" s="25"/>
      <c r="UTH181" s="25"/>
      <c r="UTI181" s="25"/>
      <c r="UTJ181" s="25"/>
      <c r="UTK181" s="25"/>
      <c r="UTL181" s="25"/>
      <c r="UTM181" s="25"/>
      <c r="UTN181" s="25"/>
      <c r="UTO181" s="25"/>
      <c r="UTP181" s="25"/>
      <c r="UTQ181" s="25"/>
      <c r="UTR181" s="25"/>
      <c r="UTS181" s="25"/>
      <c r="UTT181" s="25"/>
      <c r="UTU181" s="25"/>
      <c r="UTV181" s="25"/>
      <c r="UTW181" s="25"/>
      <c r="UTX181" s="25"/>
      <c r="UTY181" s="25"/>
      <c r="UTZ181" s="25"/>
      <c r="UUA181" s="25"/>
      <c r="UUB181" s="25"/>
      <c r="UUC181" s="25"/>
      <c r="UUD181" s="25"/>
      <c r="UUE181" s="25"/>
      <c r="UUF181" s="25"/>
      <c r="UUG181" s="25"/>
      <c r="UUH181" s="25"/>
      <c r="UUI181" s="25"/>
      <c r="UUJ181" s="25"/>
      <c r="UUK181" s="25"/>
      <c r="UUL181" s="25"/>
      <c r="UUM181" s="25"/>
      <c r="UUN181" s="25"/>
      <c r="UUO181" s="25"/>
      <c r="UUP181" s="25"/>
      <c r="UUQ181" s="25"/>
      <c r="UUR181" s="25"/>
      <c r="UUS181" s="25"/>
      <c r="UUT181" s="25"/>
      <c r="UUU181" s="25"/>
      <c r="UUV181" s="25"/>
      <c r="UUW181" s="25"/>
      <c r="UUX181" s="25"/>
      <c r="UUY181" s="25"/>
      <c r="UUZ181" s="25"/>
      <c r="UVA181" s="25"/>
      <c r="UVB181" s="25"/>
      <c r="UVC181" s="25"/>
      <c r="UVD181" s="25"/>
      <c r="UVE181" s="25"/>
      <c r="UVF181" s="25"/>
      <c r="UVG181" s="25"/>
      <c r="UVH181" s="25"/>
      <c r="UVI181" s="25"/>
      <c r="UVJ181" s="25"/>
      <c r="UVK181" s="25"/>
      <c r="UVL181" s="25"/>
      <c r="UVM181" s="25"/>
      <c r="UVN181" s="25"/>
      <c r="UVO181" s="25"/>
      <c r="UVP181" s="25"/>
      <c r="UVQ181" s="25"/>
      <c r="UVR181" s="25"/>
      <c r="UVS181" s="25"/>
      <c r="UVT181" s="25"/>
      <c r="UVU181" s="25"/>
      <c r="UVV181" s="25"/>
      <c r="UVW181" s="25"/>
      <c r="UVX181" s="25"/>
      <c r="UVY181" s="25"/>
      <c r="UVZ181" s="25"/>
      <c r="UWA181" s="25"/>
      <c r="UWB181" s="25"/>
      <c r="UWC181" s="25"/>
      <c r="UWD181" s="25"/>
      <c r="UWE181" s="25"/>
      <c r="UWF181" s="25"/>
      <c r="UWG181" s="25"/>
      <c r="UWH181" s="25"/>
      <c r="UWI181" s="25"/>
      <c r="UWJ181" s="25"/>
      <c r="UWK181" s="25"/>
      <c r="UWL181" s="25"/>
      <c r="UWM181" s="25"/>
      <c r="UWN181" s="25"/>
      <c r="UWO181" s="25"/>
      <c r="UWP181" s="25"/>
      <c r="UWQ181" s="25"/>
      <c r="UWR181" s="25"/>
      <c r="UWS181" s="25"/>
      <c r="UWT181" s="25"/>
      <c r="UWU181" s="25"/>
      <c r="UWV181" s="25"/>
      <c r="UWW181" s="25"/>
      <c r="UWX181" s="25"/>
      <c r="UWY181" s="25"/>
      <c r="UWZ181" s="25"/>
      <c r="UXA181" s="25"/>
      <c r="UXB181" s="25"/>
      <c r="UXC181" s="25"/>
      <c r="UXD181" s="25"/>
      <c r="UXE181" s="25"/>
      <c r="UXF181" s="25"/>
      <c r="UXG181" s="25"/>
      <c r="UXH181" s="25"/>
      <c r="UXI181" s="25"/>
      <c r="UXJ181" s="25"/>
      <c r="UXK181" s="25"/>
      <c r="UXL181" s="25"/>
      <c r="UXM181" s="25"/>
      <c r="UXN181" s="25"/>
      <c r="UXO181" s="25"/>
      <c r="UXP181" s="25"/>
      <c r="UXQ181" s="25"/>
      <c r="UXR181" s="25"/>
      <c r="UXS181" s="25"/>
      <c r="UXT181" s="25"/>
      <c r="UXU181" s="25"/>
      <c r="UXV181" s="25"/>
      <c r="UXW181" s="25"/>
      <c r="UXX181" s="25"/>
      <c r="UXY181" s="25"/>
      <c r="UXZ181" s="25"/>
      <c r="UYA181" s="25"/>
      <c r="UYB181" s="25"/>
      <c r="UYC181" s="25"/>
      <c r="UYD181" s="25"/>
      <c r="UYE181" s="25"/>
      <c r="UYF181" s="25"/>
      <c r="UYG181" s="25"/>
      <c r="UYH181" s="25"/>
      <c r="UYI181" s="25"/>
      <c r="UYJ181" s="25"/>
      <c r="UYK181" s="25"/>
      <c r="UYL181" s="25"/>
      <c r="UYM181" s="25"/>
      <c r="UYN181" s="25"/>
      <c r="UYO181" s="25"/>
      <c r="UYP181" s="25"/>
      <c r="UYQ181" s="25"/>
      <c r="UYR181" s="25"/>
      <c r="UYS181" s="25"/>
      <c r="UYT181" s="25"/>
      <c r="UYU181" s="25"/>
      <c r="UYV181" s="25"/>
      <c r="UYW181" s="25"/>
      <c r="UYX181" s="25"/>
      <c r="UYY181" s="25"/>
      <c r="UYZ181" s="25"/>
      <c r="UZA181" s="25"/>
      <c r="UZB181" s="25"/>
      <c r="UZC181" s="25"/>
      <c r="UZD181" s="25"/>
      <c r="UZE181" s="25"/>
      <c r="UZF181" s="25"/>
      <c r="UZG181" s="25"/>
      <c r="UZH181" s="25"/>
      <c r="UZI181" s="25"/>
      <c r="UZJ181" s="25"/>
      <c r="UZK181" s="25"/>
      <c r="UZL181" s="25"/>
      <c r="UZM181" s="25"/>
      <c r="UZN181" s="25"/>
      <c r="UZO181" s="25"/>
      <c r="UZP181" s="25"/>
      <c r="UZQ181" s="25"/>
      <c r="UZR181" s="25"/>
      <c r="UZS181" s="25"/>
      <c r="UZT181" s="25"/>
      <c r="UZU181" s="25"/>
      <c r="UZV181" s="25"/>
      <c r="UZW181" s="25"/>
      <c r="UZX181" s="25"/>
      <c r="UZY181" s="25"/>
      <c r="UZZ181" s="25"/>
      <c r="VAA181" s="25"/>
      <c r="VAB181" s="25"/>
      <c r="VAC181" s="25"/>
      <c r="VAD181" s="25"/>
      <c r="VAE181" s="25"/>
      <c r="VAF181" s="25"/>
      <c r="VAG181" s="25"/>
      <c r="VAH181" s="25"/>
      <c r="VAI181" s="25"/>
      <c r="VAJ181" s="25"/>
      <c r="VAK181" s="25"/>
      <c r="VAL181" s="25"/>
      <c r="VAM181" s="25"/>
      <c r="VAN181" s="25"/>
      <c r="VAO181" s="25"/>
      <c r="VAP181" s="25"/>
      <c r="VAQ181" s="25"/>
      <c r="VAR181" s="25"/>
      <c r="VAS181" s="25"/>
      <c r="VAT181" s="25"/>
      <c r="VAU181" s="25"/>
      <c r="VAV181" s="25"/>
      <c r="VAW181" s="25"/>
      <c r="VAX181" s="25"/>
      <c r="VAY181" s="25"/>
      <c r="VAZ181" s="25"/>
      <c r="VBA181" s="25"/>
      <c r="VBB181" s="25"/>
      <c r="VBC181" s="25"/>
      <c r="VBD181" s="25"/>
      <c r="VBE181" s="25"/>
      <c r="VBF181" s="25"/>
      <c r="VBG181" s="25"/>
      <c r="VBH181" s="25"/>
      <c r="VBI181" s="25"/>
      <c r="VBJ181" s="25"/>
      <c r="VBK181" s="25"/>
      <c r="VBL181" s="25"/>
      <c r="VBM181" s="25"/>
      <c r="VBN181" s="25"/>
      <c r="VBO181" s="25"/>
      <c r="VBP181" s="25"/>
      <c r="VBQ181" s="25"/>
      <c r="VBR181" s="25"/>
      <c r="VBS181" s="25"/>
      <c r="VBT181" s="25"/>
      <c r="VBU181" s="25"/>
      <c r="VBV181" s="25"/>
      <c r="VBW181" s="25"/>
      <c r="VBX181" s="25"/>
      <c r="VBY181" s="25"/>
      <c r="VBZ181" s="25"/>
      <c r="VCA181" s="25"/>
      <c r="VCB181" s="25"/>
      <c r="VCC181" s="25"/>
      <c r="VCD181" s="25"/>
      <c r="VCE181" s="25"/>
      <c r="VCF181" s="25"/>
      <c r="VCG181" s="25"/>
      <c r="VCH181" s="25"/>
      <c r="VCI181" s="25"/>
      <c r="VCJ181" s="25"/>
      <c r="VCK181" s="25"/>
      <c r="VCL181" s="25"/>
      <c r="VCM181" s="25"/>
      <c r="VCN181" s="25"/>
      <c r="VCO181" s="25"/>
      <c r="VCP181" s="25"/>
      <c r="VCQ181" s="25"/>
      <c r="VCR181" s="25"/>
      <c r="VCS181" s="25"/>
      <c r="VCT181" s="25"/>
      <c r="VCU181" s="25"/>
      <c r="VCV181" s="25"/>
      <c r="VCW181" s="25"/>
      <c r="VCX181" s="25"/>
      <c r="VCY181" s="25"/>
      <c r="VCZ181" s="25"/>
      <c r="VDA181" s="25"/>
      <c r="VDB181" s="25"/>
      <c r="VDC181" s="25"/>
      <c r="VDD181" s="25"/>
      <c r="VDE181" s="25"/>
      <c r="VDF181" s="25"/>
      <c r="VDG181" s="25"/>
      <c r="VDH181" s="25"/>
      <c r="VDI181" s="25"/>
      <c r="VDJ181" s="25"/>
      <c r="VDK181" s="25"/>
      <c r="VDL181" s="25"/>
      <c r="VDM181" s="25"/>
      <c r="VDN181" s="25"/>
      <c r="VDO181" s="25"/>
      <c r="VDP181" s="25"/>
      <c r="VDQ181" s="25"/>
      <c r="VDR181" s="25"/>
      <c r="VDS181" s="25"/>
      <c r="VDT181" s="25"/>
      <c r="VDU181" s="25"/>
      <c r="VDV181" s="25"/>
      <c r="VDW181" s="25"/>
      <c r="VDX181" s="25"/>
      <c r="VDY181" s="25"/>
      <c r="VDZ181" s="25"/>
      <c r="VEA181" s="25"/>
      <c r="VEB181" s="25"/>
      <c r="VEC181" s="25"/>
      <c r="VED181" s="25"/>
      <c r="VEE181" s="25"/>
      <c r="VEF181" s="25"/>
      <c r="VEG181" s="25"/>
      <c r="VEH181" s="25"/>
      <c r="VEI181" s="25"/>
      <c r="VEJ181" s="25"/>
      <c r="VEK181" s="25"/>
      <c r="VEL181" s="25"/>
      <c r="VEM181" s="25"/>
      <c r="VEN181" s="25"/>
      <c r="VEO181" s="25"/>
      <c r="VEP181" s="25"/>
      <c r="VEQ181" s="25"/>
      <c r="VER181" s="25"/>
      <c r="VES181" s="25"/>
      <c r="VET181" s="25"/>
      <c r="VEU181" s="25"/>
      <c r="VEV181" s="25"/>
      <c r="VEW181" s="25"/>
      <c r="VEX181" s="25"/>
      <c r="VEY181" s="25"/>
      <c r="VEZ181" s="25"/>
      <c r="VFA181" s="25"/>
      <c r="VFB181" s="25"/>
      <c r="VFC181" s="25"/>
      <c r="VFD181" s="25"/>
      <c r="VFE181" s="25"/>
      <c r="VFF181" s="25"/>
      <c r="VFG181" s="25"/>
      <c r="VFH181" s="25"/>
      <c r="VFI181" s="25"/>
      <c r="VFJ181" s="25"/>
      <c r="VFK181" s="25"/>
      <c r="VFL181" s="25"/>
      <c r="VFM181" s="25"/>
      <c r="VFN181" s="25"/>
      <c r="VFO181" s="25"/>
      <c r="VFP181" s="25"/>
      <c r="VFQ181" s="25"/>
      <c r="VFR181" s="25"/>
      <c r="VFS181" s="25"/>
      <c r="VFT181" s="25"/>
      <c r="VFU181" s="25"/>
      <c r="VFV181" s="25"/>
      <c r="VFW181" s="25"/>
      <c r="VFX181" s="25"/>
      <c r="VFY181" s="25"/>
      <c r="VFZ181" s="25"/>
      <c r="VGA181" s="25"/>
      <c r="VGB181" s="25"/>
      <c r="VGC181" s="25"/>
      <c r="VGD181" s="25"/>
      <c r="VGE181" s="25"/>
      <c r="VGF181" s="25"/>
      <c r="VGG181" s="25"/>
      <c r="VGH181" s="25"/>
      <c r="VGI181" s="25"/>
      <c r="VGJ181" s="25"/>
      <c r="VGK181" s="25"/>
      <c r="VGL181" s="25"/>
      <c r="VGM181" s="25"/>
      <c r="VGN181" s="25"/>
      <c r="VGO181" s="25"/>
      <c r="VGP181" s="25"/>
      <c r="VGQ181" s="25"/>
      <c r="VGR181" s="25"/>
      <c r="VGS181" s="25"/>
      <c r="VGT181" s="25"/>
      <c r="VGU181" s="25"/>
      <c r="VGV181" s="25"/>
      <c r="VGW181" s="25"/>
      <c r="VGX181" s="25"/>
      <c r="VGY181" s="25"/>
      <c r="VGZ181" s="25"/>
      <c r="VHA181" s="25"/>
      <c r="VHB181" s="25"/>
      <c r="VHC181" s="25"/>
      <c r="VHD181" s="25"/>
      <c r="VHE181" s="25"/>
      <c r="VHF181" s="25"/>
      <c r="VHG181" s="25"/>
      <c r="VHH181" s="25"/>
      <c r="VHI181" s="25"/>
      <c r="VHJ181" s="25"/>
      <c r="VHK181" s="25"/>
      <c r="VHL181" s="25"/>
      <c r="VHM181" s="25"/>
      <c r="VHN181" s="25"/>
      <c r="VHO181" s="25"/>
      <c r="VHP181" s="25"/>
      <c r="VHQ181" s="25"/>
      <c r="VHR181" s="25"/>
      <c r="VHS181" s="25"/>
      <c r="VHT181" s="25"/>
      <c r="VHU181" s="25"/>
      <c r="VHV181" s="25"/>
      <c r="VHW181" s="25"/>
      <c r="VHX181" s="25"/>
      <c r="VHY181" s="25"/>
      <c r="VHZ181" s="25"/>
      <c r="VIA181" s="25"/>
      <c r="VIB181" s="25"/>
      <c r="VIC181" s="25"/>
      <c r="VID181" s="25"/>
      <c r="VIE181" s="25"/>
      <c r="VIF181" s="25"/>
      <c r="VIG181" s="25"/>
      <c r="VIH181" s="25"/>
      <c r="VII181" s="25"/>
      <c r="VIJ181" s="25"/>
      <c r="VIK181" s="25"/>
      <c r="VIL181" s="25"/>
      <c r="VIM181" s="25"/>
      <c r="VIN181" s="25"/>
      <c r="VIO181" s="25"/>
      <c r="VIP181" s="25"/>
      <c r="VIQ181" s="25"/>
      <c r="VIR181" s="25"/>
      <c r="VIS181" s="25"/>
      <c r="VIT181" s="25"/>
      <c r="VIU181" s="25"/>
      <c r="VIV181" s="25"/>
      <c r="VIW181" s="25"/>
      <c r="VIX181" s="25"/>
      <c r="VIY181" s="25"/>
      <c r="VIZ181" s="25"/>
      <c r="VJA181" s="25"/>
      <c r="VJB181" s="25"/>
      <c r="VJC181" s="25"/>
      <c r="VJD181" s="25"/>
      <c r="VJE181" s="25"/>
      <c r="VJF181" s="25"/>
      <c r="VJG181" s="25"/>
      <c r="VJH181" s="25"/>
      <c r="VJI181" s="25"/>
      <c r="VJJ181" s="25"/>
      <c r="VJK181" s="25"/>
      <c r="VJL181" s="25"/>
      <c r="VJM181" s="25"/>
      <c r="VJN181" s="25"/>
      <c r="VJO181" s="25"/>
      <c r="VJP181" s="25"/>
      <c r="VJQ181" s="25"/>
      <c r="VJR181" s="25"/>
      <c r="VJS181" s="25"/>
      <c r="VJT181" s="25"/>
      <c r="VJU181" s="25"/>
      <c r="VJV181" s="25"/>
      <c r="VJW181" s="25"/>
      <c r="VJX181" s="25"/>
      <c r="VJY181" s="25"/>
      <c r="VJZ181" s="25"/>
      <c r="VKA181" s="25"/>
      <c r="VKB181" s="25"/>
      <c r="VKC181" s="25"/>
      <c r="VKD181" s="25"/>
      <c r="VKE181" s="25"/>
      <c r="VKF181" s="25"/>
      <c r="VKG181" s="25"/>
      <c r="VKH181" s="25"/>
      <c r="VKI181" s="25"/>
      <c r="VKJ181" s="25"/>
      <c r="VKK181" s="25"/>
      <c r="VKL181" s="25"/>
      <c r="VKM181" s="25"/>
      <c r="VKN181" s="25"/>
      <c r="VKO181" s="25"/>
      <c r="VKP181" s="25"/>
      <c r="VKQ181" s="25"/>
      <c r="VKR181" s="25"/>
      <c r="VKS181" s="25"/>
      <c r="VKT181" s="25"/>
      <c r="VKU181" s="25"/>
      <c r="VKV181" s="25"/>
      <c r="VKW181" s="25"/>
      <c r="VKX181" s="25"/>
      <c r="VKY181" s="25"/>
      <c r="VKZ181" s="25"/>
      <c r="VLA181" s="25"/>
      <c r="VLB181" s="25"/>
      <c r="VLC181" s="25"/>
      <c r="VLD181" s="25"/>
      <c r="VLE181" s="25"/>
      <c r="VLF181" s="25"/>
      <c r="VLG181" s="25"/>
      <c r="VLH181" s="25"/>
      <c r="VLI181" s="25"/>
      <c r="VLJ181" s="25"/>
      <c r="VLK181" s="25"/>
      <c r="VLL181" s="25"/>
      <c r="VLM181" s="25"/>
      <c r="VLN181" s="25"/>
      <c r="VLO181" s="25"/>
      <c r="VLP181" s="25"/>
      <c r="VLQ181" s="25"/>
      <c r="VLR181" s="25"/>
      <c r="VLS181" s="25"/>
      <c r="VLT181" s="25"/>
      <c r="VLU181" s="25"/>
      <c r="VLV181" s="25"/>
      <c r="VLW181" s="25"/>
      <c r="VLX181" s="25"/>
      <c r="VLY181" s="25"/>
      <c r="VLZ181" s="25"/>
      <c r="VMA181" s="25"/>
      <c r="VMB181" s="25"/>
      <c r="VMC181" s="25"/>
      <c r="VMD181" s="25"/>
      <c r="VME181" s="25"/>
      <c r="VMF181" s="25"/>
      <c r="VMG181" s="25"/>
      <c r="VMH181" s="25"/>
      <c r="VMI181" s="25"/>
      <c r="VMJ181" s="25"/>
      <c r="VMK181" s="25"/>
      <c r="VML181" s="25"/>
      <c r="VMM181" s="25"/>
      <c r="VMN181" s="25"/>
      <c r="VMO181" s="25"/>
      <c r="VMP181" s="25"/>
      <c r="VMQ181" s="25"/>
      <c r="VMR181" s="25"/>
      <c r="VMS181" s="25"/>
      <c r="VMT181" s="25"/>
      <c r="VMU181" s="25"/>
      <c r="VMV181" s="25"/>
      <c r="VMW181" s="25"/>
      <c r="VMX181" s="25"/>
      <c r="VMY181" s="25"/>
      <c r="VMZ181" s="25"/>
      <c r="VNA181" s="25"/>
      <c r="VNB181" s="25"/>
      <c r="VNC181" s="25"/>
      <c r="VND181" s="25"/>
      <c r="VNE181" s="25"/>
      <c r="VNF181" s="25"/>
      <c r="VNG181" s="25"/>
      <c r="VNH181" s="25"/>
      <c r="VNI181" s="25"/>
      <c r="VNJ181" s="25"/>
      <c r="VNK181" s="25"/>
      <c r="VNL181" s="25"/>
      <c r="VNM181" s="25"/>
      <c r="VNN181" s="25"/>
      <c r="VNO181" s="25"/>
      <c r="VNP181" s="25"/>
      <c r="VNQ181" s="25"/>
      <c r="VNR181" s="25"/>
      <c r="VNS181" s="25"/>
      <c r="VNT181" s="25"/>
      <c r="VNU181" s="25"/>
      <c r="VNV181" s="25"/>
      <c r="VNW181" s="25"/>
      <c r="VNX181" s="25"/>
      <c r="VNY181" s="25"/>
      <c r="VNZ181" s="25"/>
      <c r="VOA181" s="25"/>
      <c r="VOB181" s="25"/>
      <c r="VOC181" s="25"/>
      <c r="VOD181" s="25"/>
      <c r="VOE181" s="25"/>
      <c r="VOF181" s="25"/>
      <c r="VOG181" s="25"/>
      <c r="VOH181" s="25"/>
      <c r="VOI181" s="25"/>
      <c r="VOJ181" s="25"/>
      <c r="VOK181" s="25"/>
      <c r="VOL181" s="25"/>
      <c r="VOM181" s="25"/>
      <c r="VON181" s="25"/>
      <c r="VOO181" s="25"/>
      <c r="VOP181" s="25"/>
      <c r="VOQ181" s="25"/>
      <c r="VOR181" s="25"/>
      <c r="VOS181" s="25"/>
      <c r="VOT181" s="25"/>
      <c r="VOU181" s="25"/>
      <c r="VOV181" s="25"/>
      <c r="VOW181" s="25"/>
      <c r="VOX181" s="25"/>
      <c r="VOY181" s="25"/>
      <c r="VOZ181" s="25"/>
      <c r="VPA181" s="25"/>
      <c r="VPB181" s="25"/>
      <c r="VPC181" s="25"/>
      <c r="VPD181" s="25"/>
      <c r="VPE181" s="25"/>
      <c r="VPF181" s="25"/>
      <c r="VPG181" s="25"/>
      <c r="VPH181" s="25"/>
      <c r="VPI181" s="25"/>
      <c r="VPJ181" s="25"/>
      <c r="VPK181" s="25"/>
      <c r="VPL181" s="25"/>
      <c r="VPM181" s="25"/>
      <c r="VPN181" s="25"/>
      <c r="VPO181" s="25"/>
      <c r="VPP181" s="25"/>
      <c r="VPQ181" s="25"/>
      <c r="VPR181" s="25"/>
      <c r="VPS181" s="25"/>
      <c r="VPT181" s="25"/>
      <c r="VPU181" s="25"/>
      <c r="VPV181" s="25"/>
      <c r="VPW181" s="25"/>
      <c r="VPX181" s="25"/>
      <c r="VPY181" s="25"/>
      <c r="VPZ181" s="25"/>
      <c r="VQA181" s="25"/>
      <c r="VQB181" s="25"/>
      <c r="VQC181" s="25"/>
      <c r="VQD181" s="25"/>
      <c r="VQE181" s="25"/>
      <c r="VQF181" s="25"/>
      <c r="VQG181" s="25"/>
      <c r="VQH181" s="25"/>
      <c r="VQI181" s="25"/>
      <c r="VQJ181" s="25"/>
      <c r="VQK181" s="25"/>
      <c r="VQL181" s="25"/>
      <c r="VQM181" s="25"/>
      <c r="VQN181" s="25"/>
      <c r="VQO181" s="25"/>
      <c r="VQP181" s="25"/>
      <c r="VQQ181" s="25"/>
      <c r="VQR181" s="25"/>
      <c r="VQS181" s="25"/>
      <c r="VQT181" s="25"/>
      <c r="VQU181" s="25"/>
      <c r="VQV181" s="25"/>
      <c r="VQW181" s="25"/>
      <c r="VQX181" s="25"/>
      <c r="VQY181" s="25"/>
      <c r="VQZ181" s="25"/>
      <c r="VRA181" s="25"/>
      <c r="VRB181" s="25"/>
      <c r="VRC181" s="25"/>
      <c r="VRD181" s="25"/>
      <c r="VRE181" s="25"/>
      <c r="VRF181" s="25"/>
      <c r="VRG181" s="25"/>
      <c r="VRH181" s="25"/>
      <c r="VRI181" s="25"/>
      <c r="VRJ181" s="25"/>
      <c r="VRK181" s="25"/>
      <c r="VRL181" s="25"/>
      <c r="VRM181" s="25"/>
      <c r="VRN181" s="25"/>
      <c r="VRO181" s="25"/>
      <c r="VRP181" s="25"/>
      <c r="VRQ181" s="25"/>
      <c r="VRR181" s="25"/>
      <c r="VRS181" s="25"/>
      <c r="VRT181" s="25"/>
      <c r="VRU181" s="25"/>
      <c r="VRV181" s="25"/>
      <c r="VRW181" s="25"/>
      <c r="VRX181" s="25"/>
      <c r="VRY181" s="25"/>
      <c r="VRZ181" s="25"/>
      <c r="VSA181" s="25"/>
      <c r="VSB181" s="25"/>
      <c r="VSC181" s="25"/>
      <c r="VSD181" s="25"/>
      <c r="VSE181" s="25"/>
      <c r="VSF181" s="25"/>
      <c r="VSG181" s="25"/>
      <c r="VSH181" s="25"/>
      <c r="VSI181" s="25"/>
      <c r="VSJ181" s="25"/>
      <c r="VSK181" s="25"/>
      <c r="VSL181" s="25"/>
      <c r="VSM181" s="25"/>
      <c r="VSN181" s="25"/>
      <c r="VSO181" s="25"/>
      <c r="VSP181" s="25"/>
      <c r="VSQ181" s="25"/>
      <c r="VSR181" s="25"/>
      <c r="VSS181" s="25"/>
      <c r="VST181" s="25"/>
      <c r="VSU181" s="25"/>
      <c r="VSV181" s="25"/>
      <c r="VSW181" s="25"/>
      <c r="VSX181" s="25"/>
      <c r="VSY181" s="25"/>
      <c r="VSZ181" s="25"/>
      <c r="VTA181" s="25"/>
      <c r="VTB181" s="25"/>
      <c r="VTC181" s="25"/>
      <c r="VTD181" s="25"/>
      <c r="VTE181" s="25"/>
      <c r="VTF181" s="25"/>
      <c r="VTG181" s="25"/>
      <c r="VTH181" s="25"/>
      <c r="VTI181" s="25"/>
      <c r="VTJ181" s="25"/>
      <c r="VTK181" s="25"/>
      <c r="VTL181" s="25"/>
      <c r="VTM181" s="25"/>
      <c r="VTN181" s="25"/>
      <c r="VTO181" s="25"/>
      <c r="VTP181" s="25"/>
      <c r="VTQ181" s="25"/>
      <c r="VTR181" s="25"/>
      <c r="VTS181" s="25"/>
      <c r="VTT181" s="25"/>
      <c r="VTU181" s="25"/>
      <c r="VTV181" s="25"/>
      <c r="VTW181" s="25"/>
      <c r="VTX181" s="25"/>
      <c r="VTY181" s="25"/>
      <c r="VTZ181" s="25"/>
      <c r="VUA181" s="25"/>
      <c r="VUB181" s="25"/>
      <c r="VUC181" s="25"/>
      <c r="VUD181" s="25"/>
      <c r="VUE181" s="25"/>
      <c r="VUF181" s="25"/>
      <c r="VUG181" s="25"/>
      <c r="VUH181" s="25"/>
      <c r="VUI181" s="25"/>
      <c r="VUJ181" s="25"/>
      <c r="VUK181" s="25"/>
      <c r="VUL181" s="25"/>
      <c r="VUM181" s="25"/>
      <c r="VUN181" s="25"/>
      <c r="VUO181" s="25"/>
      <c r="VUP181" s="25"/>
      <c r="VUQ181" s="25"/>
      <c r="VUR181" s="25"/>
      <c r="VUS181" s="25"/>
      <c r="VUT181" s="25"/>
      <c r="VUU181" s="25"/>
      <c r="VUV181" s="25"/>
      <c r="VUW181" s="25"/>
      <c r="VUX181" s="25"/>
      <c r="VUY181" s="25"/>
      <c r="VUZ181" s="25"/>
      <c r="VVA181" s="25"/>
      <c r="VVB181" s="25"/>
      <c r="VVC181" s="25"/>
      <c r="VVD181" s="25"/>
      <c r="VVE181" s="25"/>
      <c r="VVF181" s="25"/>
      <c r="VVG181" s="25"/>
      <c r="VVH181" s="25"/>
      <c r="VVI181" s="25"/>
      <c r="VVJ181" s="25"/>
      <c r="VVK181" s="25"/>
      <c r="VVL181" s="25"/>
      <c r="VVM181" s="25"/>
      <c r="VVN181" s="25"/>
      <c r="VVO181" s="25"/>
      <c r="VVP181" s="25"/>
      <c r="VVQ181" s="25"/>
      <c r="VVR181" s="25"/>
      <c r="VVS181" s="25"/>
      <c r="VVT181" s="25"/>
      <c r="VVU181" s="25"/>
      <c r="VVV181" s="25"/>
      <c r="VVW181" s="25"/>
      <c r="VVX181" s="25"/>
      <c r="VVY181" s="25"/>
      <c r="VVZ181" s="25"/>
      <c r="VWA181" s="25"/>
      <c r="VWB181" s="25"/>
      <c r="VWC181" s="25"/>
      <c r="VWD181" s="25"/>
      <c r="VWE181" s="25"/>
      <c r="VWF181" s="25"/>
      <c r="VWG181" s="25"/>
      <c r="VWH181" s="25"/>
      <c r="VWI181" s="25"/>
      <c r="VWJ181" s="25"/>
      <c r="VWK181" s="25"/>
      <c r="VWL181" s="25"/>
      <c r="VWM181" s="25"/>
      <c r="VWN181" s="25"/>
      <c r="VWO181" s="25"/>
      <c r="VWP181" s="25"/>
      <c r="VWQ181" s="25"/>
      <c r="VWR181" s="25"/>
      <c r="VWS181" s="25"/>
      <c r="VWT181" s="25"/>
      <c r="VWU181" s="25"/>
      <c r="VWV181" s="25"/>
      <c r="VWW181" s="25"/>
      <c r="VWX181" s="25"/>
      <c r="VWY181" s="25"/>
      <c r="VWZ181" s="25"/>
      <c r="VXA181" s="25"/>
      <c r="VXB181" s="25"/>
      <c r="VXC181" s="25"/>
      <c r="VXD181" s="25"/>
      <c r="VXE181" s="25"/>
      <c r="VXF181" s="25"/>
      <c r="VXG181" s="25"/>
      <c r="VXH181" s="25"/>
      <c r="VXI181" s="25"/>
      <c r="VXJ181" s="25"/>
      <c r="VXK181" s="25"/>
      <c r="VXL181" s="25"/>
      <c r="VXM181" s="25"/>
      <c r="VXN181" s="25"/>
      <c r="VXO181" s="25"/>
      <c r="VXP181" s="25"/>
      <c r="VXQ181" s="25"/>
      <c r="VXR181" s="25"/>
      <c r="VXS181" s="25"/>
      <c r="VXT181" s="25"/>
      <c r="VXU181" s="25"/>
      <c r="VXV181" s="25"/>
      <c r="VXW181" s="25"/>
      <c r="VXX181" s="25"/>
      <c r="VXY181" s="25"/>
      <c r="VXZ181" s="25"/>
      <c r="VYA181" s="25"/>
      <c r="VYB181" s="25"/>
      <c r="VYC181" s="25"/>
      <c r="VYD181" s="25"/>
      <c r="VYE181" s="25"/>
      <c r="VYF181" s="25"/>
      <c r="VYG181" s="25"/>
      <c r="VYH181" s="25"/>
      <c r="VYI181" s="25"/>
      <c r="VYJ181" s="25"/>
      <c r="VYK181" s="25"/>
      <c r="VYL181" s="25"/>
      <c r="VYM181" s="25"/>
      <c r="VYN181" s="25"/>
      <c r="VYO181" s="25"/>
      <c r="VYP181" s="25"/>
      <c r="VYQ181" s="25"/>
      <c r="VYR181" s="25"/>
      <c r="VYS181" s="25"/>
      <c r="VYT181" s="25"/>
      <c r="VYU181" s="25"/>
      <c r="VYV181" s="25"/>
      <c r="VYW181" s="25"/>
      <c r="VYX181" s="25"/>
      <c r="VYY181" s="25"/>
      <c r="VYZ181" s="25"/>
      <c r="VZA181" s="25"/>
      <c r="VZB181" s="25"/>
      <c r="VZC181" s="25"/>
      <c r="VZD181" s="25"/>
      <c r="VZE181" s="25"/>
      <c r="VZF181" s="25"/>
      <c r="VZG181" s="25"/>
      <c r="VZH181" s="25"/>
      <c r="VZI181" s="25"/>
      <c r="VZJ181" s="25"/>
      <c r="VZK181" s="25"/>
      <c r="VZL181" s="25"/>
      <c r="VZM181" s="25"/>
      <c r="VZN181" s="25"/>
      <c r="VZO181" s="25"/>
      <c r="VZP181" s="25"/>
      <c r="VZQ181" s="25"/>
      <c r="VZR181" s="25"/>
      <c r="VZS181" s="25"/>
      <c r="VZT181" s="25"/>
      <c r="VZU181" s="25"/>
      <c r="VZV181" s="25"/>
      <c r="VZW181" s="25"/>
      <c r="VZX181" s="25"/>
      <c r="VZY181" s="25"/>
      <c r="VZZ181" s="25"/>
      <c r="WAA181" s="25"/>
      <c r="WAB181" s="25"/>
      <c r="WAC181" s="25"/>
      <c r="WAD181" s="25"/>
      <c r="WAE181" s="25"/>
      <c r="WAF181" s="25"/>
      <c r="WAG181" s="25"/>
      <c r="WAH181" s="25"/>
      <c r="WAI181" s="25"/>
      <c r="WAJ181" s="25"/>
      <c r="WAK181" s="25"/>
      <c r="WAL181" s="25"/>
      <c r="WAM181" s="25"/>
      <c r="WAN181" s="25"/>
      <c r="WAO181" s="25"/>
      <c r="WAP181" s="25"/>
      <c r="WAQ181" s="25"/>
      <c r="WAR181" s="25"/>
      <c r="WAS181" s="25"/>
      <c r="WAT181" s="25"/>
      <c r="WAU181" s="25"/>
      <c r="WAV181" s="25"/>
      <c r="WAW181" s="25"/>
      <c r="WAX181" s="25"/>
      <c r="WAY181" s="25"/>
      <c r="WAZ181" s="25"/>
      <c r="WBA181" s="25"/>
      <c r="WBB181" s="25"/>
      <c r="WBC181" s="25"/>
      <c r="WBD181" s="25"/>
      <c r="WBE181" s="25"/>
      <c r="WBF181" s="25"/>
      <c r="WBG181" s="25"/>
      <c r="WBH181" s="25"/>
      <c r="WBI181" s="25"/>
      <c r="WBJ181" s="25"/>
      <c r="WBK181" s="25"/>
      <c r="WBL181" s="25"/>
      <c r="WBM181" s="25"/>
      <c r="WBN181" s="25"/>
      <c r="WBO181" s="25"/>
      <c r="WBP181" s="25"/>
      <c r="WBQ181" s="25"/>
      <c r="WBR181" s="25"/>
      <c r="WBS181" s="25"/>
      <c r="WBT181" s="25"/>
      <c r="WBU181" s="25"/>
      <c r="WBV181" s="25"/>
      <c r="WBW181" s="25"/>
      <c r="WBX181" s="25"/>
      <c r="WBY181" s="25"/>
      <c r="WBZ181" s="25"/>
      <c r="WCA181" s="25"/>
      <c r="WCB181" s="25"/>
      <c r="WCC181" s="25"/>
      <c r="WCD181" s="25"/>
      <c r="WCE181" s="25"/>
      <c r="WCF181" s="25"/>
      <c r="WCG181" s="25"/>
      <c r="WCH181" s="25"/>
      <c r="WCI181" s="25"/>
      <c r="WCJ181" s="25"/>
      <c r="WCK181" s="25"/>
      <c r="WCL181" s="25"/>
      <c r="WCM181" s="25"/>
      <c r="WCN181" s="25"/>
      <c r="WCO181" s="25"/>
      <c r="WCP181" s="25"/>
      <c r="WCQ181" s="25"/>
      <c r="WCR181" s="25"/>
      <c r="WCS181" s="25"/>
      <c r="WCT181" s="25"/>
      <c r="WCU181" s="25"/>
      <c r="WCV181" s="25"/>
      <c r="WCW181" s="25"/>
      <c r="WCX181" s="25"/>
      <c r="WCY181" s="25"/>
      <c r="WCZ181" s="25"/>
      <c r="WDA181" s="25"/>
      <c r="WDB181" s="25"/>
      <c r="WDC181" s="25"/>
      <c r="WDD181" s="25"/>
      <c r="WDE181" s="25"/>
      <c r="WDF181" s="25"/>
      <c r="WDG181" s="25"/>
      <c r="WDH181" s="25"/>
      <c r="WDI181" s="25"/>
      <c r="WDJ181" s="25"/>
      <c r="WDK181" s="25"/>
      <c r="WDL181" s="25"/>
      <c r="WDM181" s="25"/>
      <c r="WDN181" s="25"/>
      <c r="WDO181" s="25"/>
      <c r="WDP181" s="25"/>
      <c r="WDQ181" s="25"/>
      <c r="WDR181" s="25"/>
      <c r="WDS181" s="25"/>
      <c r="WDT181" s="25"/>
      <c r="WDU181" s="25"/>
      <c r="WDV181" s="25"/>
      <c r="WDW181" s="25"/>
      <c r="WDX181" s="25"/>
      <c r="WDY181" s="25"/>
      <c r="WDZ181" s="25"/>
      <c r="WEA181" s="25"/>
      <c r="WEB181" s="25"/>
      <c r="WEC181" s="25"/>
      <c r="WED181" s="25"/>
      <c r="WEE181" s="25"/>
      <c r="WEF181" s="25"/>
      <c r="WEG181" s="25"/>
      <c r="WEH181" s="25"/>
      <c r="WEI181" s="25"/>
      <c r="WEJ181" s="25"/>
      <c r="WEK181" s="25"/>
      <c r="WEL181" s="25"/>
      <c r="WEM181" s="25"/>
      <c r="WEN181" s="25"/>
      <c r="WEO181" s="25"/>
      <c r="WEP181" s="25"/>
      <c r="WEQ181" s="25"/>
      <c r="WER181" s="25"/>
      <c r="WES181" s="25"/>
      <c r="WET181" s="25"/>
      <c r="WEU181" s="25"/>
      <c r="WEV181" s="25"/>
      <c r="WEW181" s="25"/>
      <c r="WEX181" s="25"/>
      <c r="WEY181" s="25"/>
      <c r="WEZ181" s="25"/>
      <c r="WFA181" s="25"/>
      <c r="WFB181" s="25"/>
      <c r="WFC181" s="25"/>
      <c r="WFD181" s="25"/>
      <c r="WFE181" s="25"/>
      <c r="WFF181" s="25"/>
      <c r="WFG181" s="25"/>
      <c r="WFH181" s="25"/>
      <c r="WFI181" s="25"/>
      <c r="WFJ181" s="25"/>
      <c r="WFK181" s="25"/>
      <c r="WFL181" s="25"/>
      <c r="WFM181" s="25"/>
      <c r="WFN181" s="25"/>
      <c r="WFO181" s="25"/>
      <c r="WFP181" s="25"/>
      <c r="WFQ181" s="25"/>
      <c r="WFR181" s="25"/>
      <c r="WFS181" s="25"/>
      <c r="WFT181" s="25"/>
      <c r="WFU181" s="25"/>
      <c r="WFV181" s="25"/>
      <c r="WFW181" s="25"/>
      <c r="WFX181" s="25"/>
      <c r="WFY181" s="25"/>
      <c r="WFZ181" s="25"/>
      <c r="WGA181" s="25"/>
      <c r="WGB181" s="25"/>
      <c r="WGC181" s="25"/>
      <c r="WGD181" s="25"/>
      <c r="WGE181" s="25"/>
      <c r="WGF181" s="25"/>
      <c r="WGG181" s="25"/>
      <c r="WGH181" s="25"/>
      <c r="WGI181" s="25"/>
      <c r="WGJ181" s="25"/>
      <c r="WGK181" s="25"/>
      <c r="WGL181" s="25"/>
      <c r="WGM181" s="25"/>
      <c r="WGN181" s="25"/>
      <c r="WGO181" s="25"/>
      <c r="WGP181" s="25"/>
      <c r="WGQ181" s="25"/>
      <c r="WGR181" s="25"/>
      <c r="WGS181" s="25"/>
      <c r="WGT181" s="25"/>
      <c r="WGU181" s="25"/>
      <c r="WGV181" s="25"/>
      <c r="WGW181" s="25"/>
      <c r="WGX181" s="25"/>
      <c r="WGY181" s="25"/>
      <c r="WGZ181" s="25"/>
      <c r="WHA181" s="25"/>
      <c r="WHB181" s="25"/>
      <c r="WHC181" s="25"/>
      <c r="WHD181" s="25"/>
      <c r="WHE181" s="25"/>
      <c r="WHF181" s="25"/>
      <c r="WHG181" s="25"/>
      <c r="WHH181" s="25"/>
      <c r="WHI181" s="25"/>
      <c r="WHJ181" s="25"/>
      <c r="WHK181" s="25"/>
      <c r="WHL181" s="25"/>
      <c r="WHM181" s="25"/>
      <c r="WHN181" s="25"/>
      <c r="WHO181" s="25"/>
      <c r="WHP181" s="25"/>
      <c r="WHQ181" s="25"/>
      <c r="WHR181" s="25"/>
      <c r="WHS181" s="25"/>
      <c r="WHT181" s="25"/>
      <c r="WHU181" s="25"/>
      <c r="WHV181" s="25"/>
      <c r="WHW181" s="25"/>
      <c r="WHX181" s="25"/>
      <c r="WHY181" s="25"/>
      <c r="WHZ181" s="25"/>
      <c r="WIA181" s="25"/>
      <c r="WIB181" s="25"/>
      <c r="WIC181" s="25"/>
      <c r="WID181" s="25"/>
      <c r="WIE181" s="25"/>
      <c r="WIF181" s="25"/>
      <c r="WIG181" s="25"/>
      <c r="WIH181" s="25"/>
      <c r="WII181" s="25"/>
      <c r="WIJ181" s="25"/>
      <c r="WIK181" s="25"/>
      <c r="WIL181" s="25"/>
      <c r="WIM181" s="25"/>
      <c r="WIN181" s="25"/>
      <c r="WIO181" s="25"/>
      <c r="WIP181" s="25"/>
      <c r="WIQ181" s="25"/>
      <c r="WIR181" s="25"/>
      <c r="WIS181" s="25"/>
      <c r="WIT181" s="25"/>
      <c r="WIU181" s="25"/>
      <c r="WIV181" s="25"/>
      <c r="WIW181" s="25"/>
      <c r="WIX181" s="25"/>
      <c r="WIY181" s="25"/>
      <c r="WIZ181" s="25"/>
      <c r="WJA181" s="25"/>
      <c r="WJB181" s="25"/>
      <c r="WJC181" s="25"/>
      <c r="WJD181" s="25"/>
      <c r="WJE181" s="25"/>
      <c r="WJF181" s="25"/>
      <c r="WJG181" s="25"/>
      <c r="WJH181" s="25"/>
      <c r="WJI181" s="25"/>
      <c r="WJJ181" s="25"/>
      <c r="WJK181" s="25"/>
      <c r="WJL181" s="25"/>
      <c r="WJM181" s="25"/>
      <c r="WJN181" s="25"/>
      <c r="WJO181" s="25"/>
      <c r="WJP181" s="25"/>
      <c r="WJQ181" s="25"/>
      <c r="WJR181" s="25"/>
      <c r="WJS181" s="25"/>
      <c r="WJT181" s="25"/>
      <c r="WJU181" s="25"/>
      <c r="WJV181" s="25"/>
      <c r="WJW181" s="25"/>
      <c r="WJX181" s="25"/>
      <c r="WJY181" s="25"/>
      <c r="WJZ181" s="25"/>
      <c r="WKA181" s="25"/>
      <c r="WKB181" s="25"/>
      <c r="WKC181" s="25"/>
      <c r="WKD181" s="25"/>
      <c r="WKE181" s="25"/>
      <c r="WKF181" s="25"/>
      <c r="WKG181" s="25"/>
      <c r="WKH181" s="25"/>
      <c r="WKI181" s="25"/>
      <c r="WKJ181" s="25"/>
      <c r="WKK181" s="25"/>
      <c r="WKL181" s="25"/>
      <c r="WKM181" s="25"/>
      <c r="WKN181" s="25"/>
      <c r="WKO181" s="25"/>
      <c r="WKP181" s="25"/>
      <c r="WKQ181" s="25"/>
      <c r="WKR181" s="25"/>
      <c r="WKS181" s="25"/>
      <c r="WKT181" s="25"/>
      <c r="WKU181" s="25"/>
      <c r="WKV181" s="25"/>
      <c r="WKW181" s="25"/>
      <c r="WKX181" s="25"/>
      <c r="WKY181" s="25"/>
      <c r="WKZ181" s="25"/>
      <c r="WLA181" s="25"/>
      <c r="WLB181" s="25"/>
      <c r="WLC181" s="25"/>
      <c r="WLD181" s="25"/>
      <c r="WLE181" s="25"/>
      <c r="WLF181" s="25"/>
      <c r="WLG181" s="25"/>
      <c r="WLH181" s="25"/>
      <c r="WLI181" s="25"/>
      <c r="WLJ181" s="25"/>
      <c r="WLK181" s="25"/>
      <c r="WLL181" s="25"/>
      <c r="WLM181" s="25"/>
      <c r="WLN181" s="25"/>
      <c r="WLO181" s="25"/>
      <c r="WLP181" s="25"/>
      <c r="WLQ181" s="25"/>
      <c r="WLR181" s="25"/>
      <c r="WLS181" s="25"/>
      <c r="WLT181" s="25"/>
      <c r="WLU181" s="25"/>
      <c r="WLV181" s="25"/>
      <c r="WLW181" s="25"/>
      <c r="WLX181" s="25"/>
      <c r="WLY181" s="25"/>
      <c r="WLZ181" s="25"/>
      <c r="WMA181" s="25"/>
      <c r="WMB181" s="25"/>
      <c r="WMC181" s="25"/>
      <c r="WMD181" s="25"/>
      <c r="WME181" s="25"/>
      <c r="WMF181" s="25"/>
      <c r="WMG181" s="25"/>
      <c r="WMH181" s="25"/>
      <c r="WMI181" s="25"/>
      <c r="WMJ181" s="25"/>
      <c r="WMK181" s="25"/>
      <c r="WML181" s="25"/>
      <c r="WMM181" s="25"/>
      <c r="WMN181" s="25"/>
      <c r="WMO181" s="25"/>
      <c r="WMP181" s="25"/>
      <c r="WMQ181" s="25"/>
      <c r="WMR181" s="25"/>
      <c r="WMS181" s="25"/>
      <c r="WMT181" s="25"/>
      <c r="WMU181" s="25"/>
      <c r="WMV181" s="25"/>
      <c r="WMW181" s="25"/>
      <c r="WMX181" s="25"/>
      <c r="WMY181" s="25"/>
      <c r="WMZ181" s="25"/>
      <c r="WNA181" s="25"/>
      <c r="WNB181" s="25"/>
      <c r="WNC181" s="25"/>
      <c r="WND181" s="25"/>
      <c r="WNE181" s="25"/>
      <c r="WNF181" s="25"/>
      <c r="WNG181" s="25"/>
      <c r="WNH181" s="25"/>
      <c r="WNI181" s="25"/>
      <c r="WNJ181" s="25"/>
      <c r="WNK181" s="25"/>
      <c r="WNL181" s="25"/>
      <c r="WNM181" s="25"/>
      <c r="WNN181" s="25"/>
      <c r="WNO181" s="25"/>
      <c r="WNP181" s="25"/>
      <c r="WNQ181" s="25"/>
      <c r="WNR181" s="25"/>
      <c r="WNS181" s="25"/>
      <c r="WNT181" s="25"/>
      <c r="WNU181" s="25"/>
      <c r="WNV181" s="25"/>
      <c r="WNW181" s="25"/>
      <c r="WNX181" s="25"/>
      <c r="WNY181" s="25"/>
      <c r="WNZ181" s="25"/>
      <c r="WOA181" s="25"/>
      <c r="WOB181" s="25"/>
      <c r="WOC181" s="25"/>
      <c r="WOD181" s="25"/>
      <c r="WOE181" s="25"/>
      <c r="WOF181" s="25"/>
      <c r="WOG181" s="25"/>
      <c r="WOH181" s="25"/>
      <c r="WOI181" s="25"/>
      <c r="WOJ181" s="25"/>
      <c r="WOK181" s="25"/>
      <c r="WOL181" s="25"/>
      <c r="WOM181" s="25"/>
      <c r="WON181" s="25"/>
      <c r="WOO181" s="25"/>
      <c r="WOP181" s="25"/>
      <c r="WOQ181" s="25"/>
      <c r="WOR181" s="25"/>
      <c r="WOS181" s="25"/>
      <c r="WOT181" s="25"/>
      <c r="WOU181" s="25"/>
      <c r="WOV181" s="25"/>
      <c r="WOW181" s="25"/>
      <c r="WOX181" s="25"/>
      <c r="WOY181" s="25"/>
      <c r="WOZ181" s="25"/>
      <c r="WPA181" s="25"/>
      <c r="WPB181" s="25"/>
      <c r="WPC181" s="25"/>
      <c r="WPD181" s="25"/>
      <c r="WPE181" s="25"/>
      <c r="WPF181" s="25"/>
      <c r="WPG181" s="25"/>
      <c r="WPH181" s="25"/>
      <c r="WPI181" s="25"/>
      <c r="WPJ181" s="25"/>
      <c r="WPK181" s="25"/>
      <c r="WPL181" s="25"/>
      <c r="WPM181" s="25"/>
      <c r="WPN181" s="25"/>
      <c r="WPO181" s="25"/>
      <c r="WPP181" s="25"/>
      <c r="WPQ181" s="25"/>
      <c r="WPR181" s="25"/>
      <c r="WPS181" s="25"/>
      <c r="WPT181" s="25"/>
      <c r="WPU181" s="25"/>
      <c r="WPV181" s="25"/>
      <c r="WPW181" s="25"/>
      <c r="WPX181" s="25"/>
      <c r="WPY181" s="25"/>
      <c r="WPZ181" s="25"/>
      <c r="WQA181" s="25"/>
      <c r="WQB181" s="25"/>
      <c r="WQC181" s="25"/>
      <c r="WQD181" s="25"/>
      <c r="WQE181" s="25"/>
      <c r="WQF181" s="25"/>
      <c r="WQG181" s="25"/>
      <c r="WQH181" s="25"/>
      <c r="WQI181" s="25"/>
      <c r="WQJ181" s="25"/>
      <c r="WQK181" s="25"/>
      <c r="WQL181" s="25"/>
      <c r="WQM181" s="25"/>
      <c r="WQN181" s="25"/>
      <c r="WQO181" s="25"/>
      <c r="WQP181" s="25"/>
      <c r="WQQ181" s="25"/>
      <c r="WQR181" s="25"/>
      <c r="WQS181" s="25"/>
      <c r="WQT181" s="25"/>
      <c r="WQU181" s="25"/>
      <c r="WQV181" s="25"/>
      <c r="WQW181" s="25"/>
      <c r="WQX181" s="25"/>
      <c r="WQY181" s="25"/>
      <c r="WQZ181" s="25"/>
      <c r="WRA181" s="25"/>
      <c r="WRB181" s="25"/>
      <c r="WRC181" s="25"/>
      <c r="WRD181" s="25"/>
      <c r="WRE181" s="25"/>
      <c r="WRF181" s="25"/>
      <c r="WRG181" s="25"/>
      <c r="WRH181" s="25"/>
      <c r="WRI181" s="25"/>
      <c r="WRJ181" s="25"/>
      <c r="WRK181" s="25"/>
      <c r="WRL181" s="25"/>
      <c r="WRM181" s="25"/>
      <c r="WRN181" s="25"/>
      <c r="WRO181" s="25"/>
      <c r="WRP181" s="25"/>
      <c r="WRQ181" s="25"/>
      <c r="WRR181" s="25"/>
      <c r="WRS181" s="25"/>
      <c r="WRT181" s="25"/>
      <c r="WRU181" s="25"/>
      <c r="WRV181" s="25"/>
      <c r="WRW181" s="25"/>
      <c r="WRX181" s="25"/>
      <c r="WRY181" s="25"/>
      <c r="WRZ181" s="25"/>
      <c r="WSA181" s="25"/>
      <c r="WSB181" s="25"/>
      <c r="WSC181" s="25"/>
      <c r="WSD181" s="25"/>
      <c r="WSE181" s="25"/>
      <c r="WSF181" s="25"/>
      <c r="WSG181" s="25"/>
      <c r="WSH181" s="25"/>
      <c r="WSI181" s="25"/>
      <c r="WSJ181" s="25"/>
      <c r="WSK181" s="25"/>
      <c r="WSL181" s="25"/>
      <c r="WSM181" s="25"/>
      <c r="WSN181" s="25"/>
      <c r="WSO181" s="25"/>
      <c r="WSP181" s="25"/>
      <c r="WSQ181" s="25"/>
      <c r="WSR181" s="25"/>
      <c r="WSS181" s="25"/>
      <c r="WST181" s="25"/>
      <c r="WSU181" s="25"/>
      <c r="WSV181" s="25"/>
      <c r="WSW181" s="25"/>
      <c r="WSX181" s="25"/>
      <c r="WSY181" s="25"/>
      <c r="WSZ181" s="25"/>
      <c r="WTA181" s="25"/>
      <c r="WTB181" s="25"/>
      <c r="WTC181" s="25"/>
      <c r="WTD181" s="25"/>
      <c r="WTE181" s="25"/>
      <c r="WTF181" s="25"/>
      <c r="WTG181" s="25"/>
      <c r="WTH181" s="25"/>
      <c r="WTI181" s="25"/>
      <c r="WTJ181" s="25"/>
      <c r="WTK181" s="25"/>
      <c r="WTL181" s="25"/>
      <c r="WTM181" s="25"/>
      <c r="WTN181" s="25"/>
      <c r="WTO181" s="25"/>
      <c r="WTP181" s="25"/>
      <c r="WTQ181" s="25"/>
      <c r="WTR181" s="25"/>
      <c r="WTS181" s="25"/>
      <c r="WTT181" s="25"/>
      <c r="WTU181" s="25"/>
      <c r="WTV181" s="25"/>
      <c r="WTW181" s="25"/>
      <c r="WTX181" s="25"/>
      <c r="WTY181" s="25"/>
      <c r="WTZ181" s="25"/>
      <c r="WUA181" s="25"/>
      <c r="WUB181" s="25"/>
      <c r="WUC181" s="25"/>
      <c r="WUD181" s="25"/>
      <c r="WUE181" s="25"/>
      <c r="WUF181" s="25"/>
      <c r="WUG181" s="25"/>
      <c r="WUH181" s="25"/>
      <c r="WUI181" s="25"/>
      <c r="WUJ181" s="25"/>
      <c r="WUK181" s="25"/>
      <c r="WUL181" s="25"/>
      <c r="WUM181" s="25"/>
      <c r="WUN181" s="25"/>
      <c r="WUO181" s="25"/>
      <c r="WUP181" s="25"/>
      <c r="WUQ181" s="25"/>
      <c r="WUR181" s="25"/>
      <c r="WUS181" s="25"/>
      <c r="WUT181" s="25"/>
      <c r="WUU181" s="25"/>
      <c r="WUV181" s="25"/>
      <c r="WUW181" s="25"/>
      <c r="WUX181" s="25"/>
      <c r="WUY181" s="25"/>
      <c r="WUZ181" s="25"/>
      <c r="WVA181" s="25"/>
      <c r="WVB181" s="25"/>
      <c r="WVC181" s="25"/>
      <c r="WVD181" s="25"/>
      <c r="WVE181" s="25"/>
      <c r="WVF181" s="25"/>
      <c r="WVG181" s="25"/>
      <c r="WVH181" s="25"/>
      <c r="WVI181" s="25"/>
      <c r="WVJ181" s="25"/>
      <c r="WVK181" s="25"/>
      <c r="WVL181" s="25"/>
      <c r="WVM181" s="25"/>
      <c r="WVN181" s="25"/>
      <c r="WVO181" s="25"/>
      <c r="WVP181" s="25"/>
      <c r="WVQ181" s="25"/>
      <c r="WVR181" s="25"/>
      <c r="WVS181" s="25"/>
      <c r="WVT181" s="25"/>
      <c r="WVU181" s="25"/>
      <c r="WVV181" s="25"/>
      <c r="WVW181" s="25"/>
      <c r="WVX181" s="25"/>
      <c r="WVY181" s="25"/>
      <c r="WVZ181" s="25"/>
      <c r="WWA181" s="25"/>
      <c r="WWB181" s="25"/>
      <c r="WWC181" s="25"/>
      <c r="WWD181" s="25"/>
      <c r="WWE181" s="25"/>
      <c r="WWF181" s="25"/>
      <c r="WWG181" s="25"/>
      <c r="WWH181" s="25"/>
      <c r="WWI181" s="25"/>
      <c r="WWJ181" s="25"/>
      <c r="WWK181" s="25"/>
      <c r="WWL181" s="25"/>
      <c r="WWM181" s="25"/>
      <c r="WWN181" s="25"/>
      <c r="WWO181" s="25"/>
      <c r="WWP181" s="25"/>
      <c r="WWQ181" s="25"/>
      <c r="WWR181" s="25"/>
      <c r="WWS181" s="25"/>
      <c r="WWT181" s="25"/>
      <c r="WWU181" s="25"/>
      <c r="WWV181" s="25"/>
      <c r="WWW181" s="25"/>
      <c r="WWX181" s="25"/>
      <c r="WWY181" s="25"/>
      <c r="WWZ181" s="25"/>
      <c r="WXA181" s="25"/>
      <c r="WXB181" s="25"/>
      <c r="WXC181" s="25"/>
      <c r="WXD181" s="25"/>
      <c r="WXE181" s="25"/>
      <c r="WXF181" s="25"/>
      <c r="WXG181" s="25"/>
      <c r="WXH181" s="25"/>
      <c r="WXI181" s="25"/>
      <c r="WXJ181" s="25"/>
      <c r="WXK181" s="25"/>
      <c r="WXL181" s="25"/>
      <c r="WXM181" s="25"/>
      <c r="WXN181" s="25"/>
      <c r="WXO181" s="25"/>
      <c r="WXP181" s="25"/>
      <c r="WXQ181" s="25"/>
      <c r="WXR181" s="25"/>
      <c r="WXS181" s="25"/>
      <c r="WXT181" s="25"/>
      <c r="WXU181" s="25"/>
      <c r="WXV181" s="25"/>
      <c r="WXW181" s="25"/>
      <c r="WXX181" s="25"/>
      <c r="WXY181" s="25"/>
      <c r="WXZ181" s="25"/>
      <c r="WYA181" s="25"/>
      <c r="WYB181" s="25"/>
      <c r="WYC181" s="25"/>
      <c r="WYD181" s="25"/>
      <c r="WYE181" s="25"/>
      <c r="WYF181" s="25"/>
      <c r="WYG181" s="25"/>
      <c r="WYH181" s="25"/>
      <c r="WYI181" s="25"/>
      <c r="WYJ181" s="25"/>
      <c r="WYK181" s="25"/>
      <c r="WYL181" s="25"/>
      <c r="WYM181" s="25"/>
      <c r="WYN181" s="25"/>
      <c r="WYO181" s="25"/>
      <c r="WYP181" s="25"/>
      <c r="WYQ181" s="25"/>
      <c r="WYR181" s="25"/>
      <c r="WYS181" s="25"/>
      <c r="WYT181" s="25"/>
      <c r="WYU181" s="25"/>
      <c r="WYV181" s="25"/>
      <c r="WYW181" s="25"/>
      <c r="WYX181" s="25"/>
      <c r="WYY181" s="25"/>
      <c r="WYZ181" s="25"/>
      <c r="WZA181" s="25"/>
      <c r="WZB181" s="25"/>
      <c r="WZC181" s="25"/>
      <c r="WZD181" s="25"/>
      <c r="WZE181" s="25"/>
      <c r="WZF181" s="25"/>
      <c r="WZG181" s="25"/>
      <c r="WZH181" s="25"/>
      <c r="WZI181" s="25"/>
      <c r="WZJ181" s="25"/>
      <c r="WZK181" s="25"/>
      <c r="WZL181" s="25"/>
      <c r="WZM181" s="25"/>
      <c r="WZN181" s="25"/>
      <c r="WZO181" s="25"/>
      <c r="WZP181" s="25"/>
      <c r="WZQ181" s="25"/>
      <c r="WZR181" s="25"/>
      <c r="WZS181" s="25"/>
      <c r="WZT181" s="25"/>
      <c r="WZU181" s="25"/>
      <c r="WZV181" s="25"/>
      <c r="WZW181" s="25"/>
      <c r="WZX181" s="25"/>
      <c r="WZY181" s="25"/>
      <c r="WZZ181" s="25"/>
      <c r="XAA181" s="25"/>
      <c r="XAB181" s="25"/>
      <c r="XAC181" s="25"/>
      <c r="XAD181" s="25"/>
      <c r="XAE181" s="25"/>
      <c r="XAF181" s="25"/>
      <c r="XAG181" s="25"/>
      <c r="XAH181" s="25"/>
      <c r="XAI181" s="25"/>
      <c r="XAJ181" s="25"/>
      <c r="XAK181" s="25"/>
      <c r="XAL181" s="25"/>
      <c r="XAM181" s="25"/>
      <c r="XAN181" s="25"/>
      <c r="XAO181" s="25"/>
      <c r="XAP181" s="25"/>
      <c r="XAQ181" s="25"/>
      <c r="XAR181" s="25"/>
      <c r="XAS181" s="25"/>
      <c r="XAT181" s="25"/>
      <c r="XAU181" s="25"/>
      <c r="XAV181" s="25"/>
      <c r="XAW181" s="25"/>
      <c r="XAX181" s="25"/>
      <c r="XAY181" s="25"/>
      <c r="XAZ181" s="25"/>
      <c r="XBA181" s="25"/>
      <c r="XBB181" s="25"/>
      <c r="XBC181" s="25"/>
      <c r="XBD181" s="25"/>
      <c r="XBE181" s="25"/>
      <c r="XBF181" s="25"/>
      <c r="XBG181" s="25"/>
      <c r="XBH181" s="25"/>
      <c r="XBI181" s="25"/>
      <c r="XBJ181" s="25"/>
      <c r="XBK181" s="25"/>
      <c r="XBL181" s="25"/>
      <c r="XBM181" s="25"/>
      <c r="XBN181" s="25"/>
      <c r="XBO181" s="25"/>
      <c r="XBP181" s="25"/>
      <c r="XBQ181" s="25"/>
      <c r="XBR181" s="25"/>
      <c r="XBS181" s="25"/>
      <c r="XBT181" s="25"/>
      <c r="XBU181" s="25"/>
      <c r="XBV181" s="25"/>
      <c r="XBW181" s="25"/>
      <c r="XBX181" s="25"/>
      <c r="XBY181" s="25"/>
      <c r="XBZ181" s="25"/>
      <c r="XCA181" s="25"/>
      <c r="XCB181" s="25"/>
      <c r="XCC181" s="25"/>
      <c r="XCD181" s="25"/>
      <c r="XCE181" s="25"/>
      <c r="XCF181" s="25"/>
      <c r="XCG181" s="25"/>
      <c r="XCH181" s="25"/>
      <c r="XCI181" s="25"/>
      <c r="XCJ181" s="25"/>
      <c r="XCK181" s="25"/>
      <c r="XCL181" s="25"/>
      <c r="XCM181" s="25"/>
      <c r="XCN181" s="25"/>
      <c r="XCO181" s="25"/>
      <c r="XCP181" s="25"/>
      <c r="XCQ181" s="25"/>
      <c r="XCR181" s="25"/>
      <c r="XCS181" s="25"/>
      <c r="XCT181" s="25"/>
      <c r="XCU181" s="25"/>
      <c r="XCV181" s="25"/>
      <c r="XCW181" s="25"/>
      <c r="XCX181" s="25"/>
      <c r="XCY181" s="25"/>
      <c r="XCZ181" s="25"/>
      <c r="XDA181" s="25"/>
      <c r="XDB181" s="25"/>
      <c r="XDC181" s="25"/>
      <c r="XDD181" s="25"/>
      <c r="XDE181" s="25"/>
      <c r="XDF181" s="25"/>
      <c r="XDG181" s="25"/>
      <c r="XDH181" s="25"/>
      <c r="XDI181" s="25"/>
      <c r="XDJ181" s="25"/>
      <c r="XDK181" s="25"/>
      <c r="XDL181" s="25"/>
      <c r="XDM181" s="25"/>
      <c r="XDN181" s="25"/>
      <c r="XDO181" s="25"/>
      <c r="XDP181" s="25"/>
      <c r="XDQ181" s="25"/>
      <c r="XDR181" s="25"/>
      <c r="XDS181" s="25"/>
      <c r="XDT181" s="25"/>
      <c r="XDU181" s="25"/>
      <c r="XDV181" s="25"/>
      <c r="XDW181" s="25"/>
      <c r="XDX181" s="25"/>
      <c r="XDY181" s="25"/>
      <c r="XDZ181" s="25"/>
      <c r="XEA181" s="25"/>
      <c r="XEB181" s="25"/>
      <c r="XEC181" s="25"/>
      <c r="XED181" s="25"/>
      <c r="XEE181" s="25"/>
      <c r="XEF181" s="25"/>
      <c r="XEG181" s="25"/>
      <c r="XEH181" s="25"/>
      <c r="XEI181" s="25"/>
      <c r="XEJ181" s="25"/>
      <c r="XEK181" s="25"/>
      <c r="XEL181" s="25"/>
      <c r="XEM181" s="25"/>
      <c r="XEN181" s="25"/>
      <c r="XEO181" s="25"/>
      <c r="XEP181" s="25"/>
      <c r="XEQ181" s="25"/>
      <c r="XER181" s="25"/>
      <c r="XES181" s="25"/>
      <c r="XET181" s="25"/>
      <c r="XEU181" s="25"/>
      <c r="XEV181" s="25"/>
      <c r="XEW181" s="25"/>
    </row>
    <row r="182" spans="1:16377" s="14" customFormat="1" ht="45" x14ac:dyDescent="0.25">
      <c r="A182" s="24"/>
      <c r="B182" s="22">
        <v>2</v>
      </c>
      <c r="C182" s="22" t="s">
        <v>897</v>
      </c>
      <c r="D182" s="22" t="s">
        <v>108</v>
      </c>
      <c r="E182" s="38" t="s">
        <v>642</v>
      </c>
      <c r="F182" s="23">
        <v>4200</v>
      </c>
      <c r="G182" s="22" t="s">
        <v>408</v>
      </c>
      <c r="H182" s="22" t="s">
        <v>56</v>
      </c>
      <c r="I182" s="22">
        <v>55300000</v>
      </c>
      <c r="J182" s="13" t="s">
        <v>2</v>
      </c>
      <c r="K182" s="22" t="s">
        <v>2216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  <c r="VE182" s="24"/>
      <c r="VF182" s="24"/>
      <c r="VG182" s="24"/>
      <c r="VH182" s="24"/>
      <c r="VI182" s="24"/>
      <c r="VJ182" s="24"/>
      <c r="VK182" s="24"/>
      <c r="VL182" s="24"/>
      <c r="VM182" s="24"/>
      <c r="VN182" s="24"/>
      <c r="VO182" s="24"/>
      <c r="VP182" s="24"/>
      <c r="VQ182" s="24"/>
      <c r="VR182" s="24"/>
      <c r="VS182" s="24"/>
      <c r="VT182" s="24"/>
      <c r="VU182" s="24"/>
      <c r="VV182" s="24"/>
      <c r="VW182" s="24"/>
      <c r="VX182" s="24"/>
      <c r="VY182" s="24"/>
      <c r="VZ182" s="24"/>
      <c r="WA182" s="24"/>
      <c r="WB182" s="24"/>
      <c r="WC182" s="24"/>
      <c r="WD182" s="24"/>
      <c r="WE182" s="24"/>
      <c r="WF182" s="24"/>
      <c r="WG182" s="24"/>
      <c r="WH182" s="24"/>
      <c r="WI182" s="24"/>
      <c r="WJ182" s="24"/>
      <c r="WK182" s="24"/>
      <c r="WL182" s="24"/>
      <c r="WM182" s="24"/>
      <c r="WN182" s="24"/>
      <c r="WO182" s="24"/>
      <c r="WP182" s="24"/>
      <c r="WQ182" s="24"/>
      <c r="WR182" s="24"/>
      <c r="WS182" s="24"/>
      <c r="WT182" s="24"/>
      <c r="WU182" s="24"/>
      <c r="WV182" s="24"/>
      <c r="WW182" s="24"/>
      <c r="WX182" s="24"/>
      <c r="WY182" s="24"/>
      <c r="WZ182" s="24"/>
      <c r="XA182" s="24"/>
      <c r="XB182" s="24"/>
      <c r="XC182" s="24"/>
      <c r="XD182" s="24"/>
      <c r="XE182" s="24"/>
      <c r="XF182" s="24"/>
      <c r="XG182" s="24"/>
      <c r="XH182" s="24"/>
      <c r="XI182" s="24"/>
      <c r="XJ182" s="24"/>
      <c r="XK182" s="24"/>
      <c r="XL182" s="24"/>
      <c r="XM182" s="24"/>
      <c r="XN182" s="24"/>
      <c r="XO182" s="24"/>
      <c r="XP182" s="24"/>
      <c r="XQ182" s="24"/>
      <c r="XR182" s="24"/>
      <c r="XS182" s="24"/>
      <c r="XT182" s="24"/>
      <c r="XU182" s="24"/>
      <c r="XV182" s="24"/>
      <c r="XW182" s="24"/>
      <c r="XX182" s="24"/>
      <c r="XY182" s="24"/>
      <c r="XZ182" s="24"/>
      <c r="YA182" s="24"/>
      <c r="YB182" s="24"/>
      <c r="YC182" s="24"/>
      <c r="YD182" s="24"/>
      <c r="YE182" s="24"/>
      <c r="YF182" s="24"/>
      <c r="YG182" s="24"/>
      <c r="YH182" s="24"/>
      <c r="YI182" s="24"/>
      <c r="YJ182" s="24"/>
      <c r="YK182" s="24"/>
      <c r="YL182" s="24"/>
      <c r="YM182" s="24"/>
      <c r="YN182" s="24"/>
      <c r="YO182" s="24"/>
      <c r="YP182" s="24"/>
      <c r="YQ182" s="24"/>
      <c r="YR182" s="24"/>
      <c r="YS182" s="24"/>
      <c r="YT182" s="24"/>
      <c r="YU182" s="24"/>
      <c r="YV182" s="24"/>
      <c r="YW182" s="24"/>
      <c r="YX182" s="24"/>
      <c r="YY182" s="24"/>
      <c r="YZ182" s="24"/>
      <c r="ZA182" s="24"/>
      <c r="ZB182" s="24"/>
      <c r="ZC182" s="24"/>
      <c r="ZD182" s="24"/>
      <c r="ZE182" s="24"/>
      <c r="ZF182" s="24"/>
      <c r="ZG182" s="24"/>
      <c r="ZH182" s="24"/>
      <c r="ZI182" s="24"/>
      <c r="ZJ182" s="24"/>
      <c r="ZK182" s="24"/>
      <c r="ZL182" s="24"/>
      <c r="ZM182" s="24"/>
      <c r="ZN182" s="24"/>
      <c r="ZO182" s="24"/>
      <c r="ZP182" s="24"/>
      <c r="ZQ182" s="24"/>
      <c r="ZR182" s="24"/>
      <c r="ZS182" s="24"/>
      <c r="ZT182" s="24"/>
      <c r="ZU182" s="24"/>
      <c r="ZV182" s="24"/>
      <c r="ZW182" s="24"/>
      <c r="ZX182" s="24"/>
      <c r="ZY182" s="24"/>
      <c r="ZZ182" s="24"/>
      <c r="AAA182" s="24"/>
      <c r="AAB182" s="24"/>
      <c r="AAC182" s="24"/>
      <c r="AAD182" s="24"/>
      <c r="AAE182" s="24"/>
      <c r="AAF182" s="24"/>
      <c r="AAG182" s="24"/>
      <c r="AAH182" s="24"/>
      <c r="AAI182" s="24"/>
      <c r="AAJ182" s="24"/>
      <c r="AAK182" s="24"/>
      <c r="AAL182" s="24"/>
      <c r="AAM182" s="24"/>
      <c r="AAN182" s="24"/>
      <c r="AAO182" s="24"/>
      <c r="AAP182" s="24"/>
      <c r="AAQ182" s="24"/>
      <c r="AAR182" s="24"/>
      <c r="AAS182" s="24"/>
      <c r="AAT182" s="24"/>
      <c r="AAU182" s="24"/>
      <c r="AAV182" s="24"/>
      <c r="AAW182" s="24"/>
      <c r="AAX182" s="24"/>
      <c r="AAY182" s="24"/>
      <c r="AAZ182" s="24"/>
      <c r="ABA182" s="24"/>
      <c r="ABB182" s="24"/>
      <c r="ABC182" s="24"/>
      <c r="ABD182" s="24"/>
      <c r="ABE182" s="24"/>
      <c r="ABF182" s="24"/>
      <c r="ABG182" s="24"/>
      <c r="ABH182" s="24"/>
      <c r="ABI182" s="24"/>
      <c r="ABJ182" s="24"/>
      <c r="ABK182" s="24"/>
      <c r="ABL182" s="24"/>
      <c r="ABM182" s="24"/>
      <c r="ABN182" s="24"/>
      <c r="ABO182" s="24"/>
      <c r="ABP182" s="24"/>
      <c r="ABQ182" s="24"/>
      <c r="ABR182" s="24"/>
      <c r="ABS182" s="24"/>
      <c r="ABT182" s="24"/>
      <c r="ABU182" s="24"/>
      <c r="ABV182" s="24"/>
      <c r="ABW182" s="24"/>
      <c r="ABX182" s="24"/>
      <c r="ABY182" s="24"/>
      <c r="ABZ182" s="24"/>
      <c r="ACA182" s="24"/>
      <c r="ACB182" s="24"/>
      <c r="ACC182" s="24"/>
      <c r="ACD182" s="24"/>
      <c r="ACE182" s="24"/>
      <c r="ACF182" s="24"/>
      <c r="ACG182" s="24"/>
      <c r="ACH182" s="24"/>
      <c r="ACI182" s="24"/>
      <c r="ACJ182" s="24"/>
      <c r="ACK182" s="24"/>
      <c r="ACL182" s="24"/>
      <c r="ACM182" s="24"/>
      <c r="ACN182" s="24"/>
      <c r="ACO182" s="24"/>
      <c r="ACP182" s="24"/>
      <c r="ACQ182" s="24"/>
      <c r="ACR182" s="24"/>
      <c r="ACS182" s="24"/>
      <c r="ACT182" s="24"/>
      <c r="ACU182" s="24"/>
      <c r="ACV182" s="24"/>
      <c r="ACW182" s="24"/>
      <c r="ACX182" s="24"/>
      <c r="ACY182" s="24"/>
      <c r="ACZ182" s="24"/>
      <c r="ADA182" s="24"/>
      <c r="ADB182" s="24"/>
      <c r="ADC182" s="24"/>
      <c r="ADD182" s="24"/>
      <c r="ADE182" s="24"/>
      <c r="ADF182" s="24"/>
      <c r="ADG182" s="24"/>
      <c r="ADH182" s="24"/>
      <c r="ADI182" s="24"/>
      <c r="ADJ182" s="24"/>
      <c r="ADK182" s="24"/>
      <c r="ADL182" s="24"/>
      <c r="ADM182" s="24"/>
      <c r="ADN182" s="24"/>
      <c r="ADO182" s="24"/>
      <c r="ADP182" s="24"/>
      <c r="ADQ182" s="24"/>
      <c r="ADR182" s="24"/>
      <c r="ADS182" s="24"/>
      <c r="ADT182" s="24"/>
      <c r="ADU182" s="24"/>
      <c r="ADV182" s="24"/>
      <c r="ADW182" s="24"/>
      <c r="ADX182" s="24"/>
      <c r="ADY182" s="24"/>
      <c r="ADZ182" s="24"/>
      <c r="AEA182" s="24"/>
      <c r="AEB182" s="24"/>
      <c r="AEC182" s="24"/>
      <c r="AED182" s="24"/>
      <c r="AEE182" s="24"/>
      <c r="AEF182" s="24"/>
      <c r="AEG182" s="24"/>
      <c r="AEH182" s="24"/>
      <c r="AEI182" s="24"/>
      <c r="AEJ182" s="24"/>
      <c r="AEK182" s="24"/>
      <c r="AEL182" s="24"/>
      <c r="AEM182" s="24"/>
      <c r="AEN182" s="24"/>
      <c r="AEO182" s="24"/>
      <c r="AEP182" s="24"/>
      <c r="AEQ182" s="24"/>
      <c r="AER182" s="24"/>
      <c r="AES182" s="24"/>
      <c r="AET182" s="24"/>
      <c r="AEU182" s="24"/>
      <c r="AEV182" s="24"/>
      <c r="AEW182" s="24"/>
      <c r="AEX182" s="24"/>
      <c r="AEY182" s="24"/>
      <c r="AEZ182" s="24"/>
      <c r="AFA182" s="24"/>
      <c r="AFB182" s="24"/>
      <c r="AFC182" s="24"/>
      <c r="AFD182" s="24"/>
      <c r="AFE182" s="24"/>
      <c r="AFF182" s="24"/>
      <c r="AFG182" s="24"/>
      <c r="AFH182" s="24"/>
      <c r="AFI182" s="24"/>
      <c r="AFJ182" s="24"/>
      <c r="AFK182" s="24"/>
      <c r="AFL182" s="24"/>
      <c r="AFM182" s="24"/>
      <c r="AFN182" s="24"/>
      <c r="AFO182" s="24"/>
      <c r="AFP182" s="24"/>
      <c r="AFQ182" s="24"/>
      <c r="AFR182" s="24"/>
      <c r="AFS182" s="24"/>
      <c r="AFT182" s="24"/>
      <c r="AFU182" s="24"/>
      <c r="AFV182" s="24"/>
      <c r="AFW182" s="24"/>
      <c r="AFX182" s="24"/>
      <c r="AFY182" s="24"/>
      <c r="AFZ182" s="24"/>
      <c r="AGA182" s="24"/>
      <c r="AGB182" s="24"/>
      <c r="AGC182" s="24"/>
      <c r="AGD182" s="24"/>
      <c r="AGE182" s="24"/>
      <c r="AGF182" s="24"/>
      <c r="AGG182" s="24"/>
      <c r="AGH182" s="24"/>
      <c r="AGI182" s="24"/>
      <c r="AGJ182" s="24"/>
      <c r="AGK182" s="24"/>
      <c r="AGL182" s="24"/>
      <c r="AGM182" s="24"/>
      <c r="AGN182" s="24"/>
      <c r="AGO182" s="24"/>
      <c r="AGP182" s="24"/>
      <c r="AGQ182" s="24"/>
      <c r="AGR182" s="24"/>
      <c r="AGS182" s="24"/>
      <c r="AGT182" s="24"/>
      <c r="AGU182" s="24"/>
      <c r="AGV182" s="24"/>
      <c r="AGW182" s="24"/>
      <c r="AGX182" s="24"/>
      <c r="AGY182" s="24"/>
      <c r="AGZ182" s="24"/>
      <c r="AHA182" s="24"/>
      <c r="AHB182" s="24"/>
      <c r="AHC182" s="24"/>
      <c r="AHD182" s="24"/>
      <c r="AHE182" s="24"/>
      <c r="AHF182" s="24"/>
      <c r="AHG182" s="24"/>
      <c r="AHH182" s="24"/>
      <c r="AHI182" s="24"/>
      <c r="AHJ182" s="24"/>
      <c r="AHK182" s="24"/>
      <c r="AHL182" s="24"/>
      <c r="AHM182" s="24"/>
      <c r="AHN182" s="24"/>
      <c r="AHO182" s="24"/>
      <c r="AHP182" s="24"/>
      <c r="AHQ182" s="24"/>
      <c r="AHR182" s="24"/>
      <c r="AHS182" s="24"/>
      <c r="AHT182" s="24"/>
      <c r="AHU182" s="24"/>
      <c r="AHV182" s="24"/>
      <c r="AHW182" s="24"/>
      <c r="AHX182" s="24"/>
      <c r="AHY182" s="24"/>
      <c r="AHZ182" s="24"/>
      <c r="AIA182" s="24"/>
      <c r="AIB182" s="24"/>
      <c r="AIC182" s="24"/>
      <c r="AID182" s="24"/>
      <c r="AIE182" s="24"/>
      <c r="AIF182" s="24"/>
      <c r="AIG182" s="24"/>
      <c r="AIH182" s="24"/>
      <c r="AII182" s="24"/>
      <c r="AIJ182" s="24"/>
      <c r="AIK182" s="24"/>
      <c r="AIL182" s="24"/>
      <c r="AIM182" s="24"/>
      <c r="AIN182" s="24"/>
      <c r="AIO182" s="24"/>
      <c r="AIP182" s="24"/>
      <c r="AIQ182" s="24"/>
      <c r="AIR182" s="24"/>
      <c r="AIS182" s="24"/>
      <c r="AIT182" s="24"/>
      <c r="AIU182" s="24"/>
      <c r="AIV182" s="24"/>
      <c r="AIW182" s="24"/>
      <c r="AIX182" s="24"/>
      <c r="AIY182" s="24"/>
      <c r="AIZ182" s="24"/>
      <c r="AJA182" s="24"/>
      <c r="AJB182" s="24"/>
      <c r="AJC182" s="24"/>
      <c r="AJD182" s="24"/>
      <c r="AJE182" s="24"/>
      <c r="AJF182" s="24"/>
      <c r="AJG182" s="24"/>
      <c r="AJH182" s="24"/>
      <c r="AJI182" s="24"/>
      <c r="AJJ182" s="24"/>
      <c r="AJK182" s="24"/>
      <c r="AJL182" s="24"/>
      <c r="AJM182" s="24"/>
      <c r="AJN182" s="24"/>
      <c r="AJO182" s="24"/>
      <c r="AJP182" s="24"/>
      <c r="AJQ182" s="24"/>
      <c r="AJR182" s="24"/>
      <c r="AJS182" s="24"/>
      <c r="AJT182" s="24"/>
      <c r="AJU182" s="24"/>
      <c r="AJV182" s="24"/>
      <c r="AJW182" s="24"/>
      <c r="AJX182" s="24"/>
      <c r="AJY182" s="24"/>
      <c r="AJZ182" s="24"/>
      <c r="AKA182" s="24"/>
      <c r="AKB182" s="24"/>
      <c r="AKC182" s="24"/>
      <c r="AKD182" s="24"/>
      <c r="AKE182" s="24"/>
      <c r="AKF182" s="24"/>
      <c r="AKG182" s="24"/>
      <c r="AKH182" s="24"/>
      <c r="AKI182" s="24"/>
      <c r="AKJ182" s="24"/>
      <c r="AKK182" s="24"/>
      <c r="AKL182" s="24"/>
      <c r="AKM182" s="24"/>
      <c r="AKN182" s="24"/>
      <c r="AKO182" s="24"/>
      <c r="AKP182" s="24"/>
      <c r="AKQ182" s="24"/>
      <c r="AKR182" s="24"/>
      <c r="AKS182" s="24"/>
      <c r="AKT182" s="24"/>
      <c r="AKU182" s="24"/>
      <c r="AKV182" s="24"/>
      <c r="AKW182" s="24"/>
      <c r="AKX182" s="24"/>
      <c r="AKY182" s="24"/>
      <c r="AKZ182" s="24"/>
      <c r="ALA182" s="24"/>
      <c r="ALB182" s="24"/>
      <c r="ALC182" s="24"/>
      <c r="ALD182" s="24"/>
      <c r="ALE182" s="24"/>
      <c r="ALF182" s="24"/>
      <c r="ALG182" s="24"/>
      <c r="ALH182" s="24"/>
      <c r="ALI182" s="24"/>
      <c r="ALJ182" s="24"/>
      <c r="ALK182" s="24"/>
      <c r="ALL182" s="24"/>
      <c r="ALM182" s="24"/>
      <c r="ALN182" s="24"/>
      <c r="ALO182" s="24"/>
      <c r="ALP182" s="24"/>
      <c r="ALQ182" s="24"/>
      <c r="ALR182" s="24"/>
      <c r="ALS182" s="24"/>
      <c r="ALT182" s="24"/>
      <c r="ALU182" s="24"/>
      <c r="ALV182" s="24"/>
      <c r="ALW182" s="24"/>
      <c r="ALX182" s="24"/>
      <c r="ALY182" s="24"/>
      <c r="ALZ182" s="24"/>
      <c r="AMA182" s="24"/>
      <c r="AMB182" s="24"/>
      <c r="AMC182" s="24"/>
      <c r="AMD182" s="24"/>
      <c r="AME182" s="24"/>
      <c r="AMF182" s="24"/>
      <c r="AMG182" s="24"/>
      <c r="AMH182" s="24"/>
      <c r="AMI182" s="24"/>
      <c r="AMJ182" s="24"/>
      <c r="AMK182" s="24"/>
      <c r="AML182" s="24"/>
      <c r="AMM182" s="24"/>
      <c r="AMN182" s="24"/>
      <c r="AMO182" s="24"/>
      <c r="AMP182" s="24"/>
      <c r="AMQ182" s="24"/>
      <c r="AMR182" s="24"/>
      <c r="AMS182" s="24"/>
      <c r="AMT182" s="24"/>
      <c r="AMU182" s="24"/>
      <c r="AMV182" s="24"/>
      <c r="AMW182" s="24"/>
      <c r="AMX182" s="24"/>
      <c r="AMY182" s="24"/>
      <c r="AMZ182" s="24"/>
      <c r="ANA182" s="24"/>
      <c r="ANB182" s="24"/>
      <c r="ANC182" s="24"/>
      <c r="AND182" s="24"/>
      <c r="ANE182" s="24"/>
      <c r="ANF182" s="24"/>
      <c r="ANG182" s="24"/>
      <c r="ANH182" s="24"/>
      <c r="ANI182" s="24"/>
      <c r="ANJ182" s="24"/>
      <c r="ANK182" s="24"/>
      <c r="ANL182" s="24"/>
      <c r="ANM182" s="24"/>
      <c r="ANN182" s="24"/>
      <c r="ANO182" s="24"/>
      <c r="ANP182" s="24"/>
      <c r="ANQ182" s="24"/>
      <c r="ANR182" s="24"/>
      <c r="ANS182" s="24"/>
      <c r="ANT182" s="24"/>
      <c r="ANU182" s="24"/>
      <c r="ANV182" s="24"/>
      <c r="ANW182" s="24"/>
      <c r="ANX182" s="24"/>
      <c r="ANY182" s="24"/>
      <c r="ANZ182" s="24"/>
      <c r="AOA182" s="24"/>
      <c r="AOB182" s="24"/>
      <c r="AOC182" s="24"/>
      <c r="AOD182" s="24"/>
      <c r="AOE182" s="24"/>
      <c r="AOF182" s="24"/>
      <c r="AOG182" s="24"/>
      <c r="AOH182" s="24"/>
      <c r="AOI182" s="24"/>
      <c r="AOJ182" s="24"/>
      <c r="AOK182" s="24"/>
      <c r="AOL182" s="24"/>
      <c r="AOM182" s="24"/>
      <c r="AON182" s="24"/>
      <c r="AOO182" s="24"/>
      <c r="AOP182" s="24"/>
      <c r="AOQ182" s="24"/>
      <c r="AOR182" s="24"/>
      <c r="AOS182" s="24"/>
      <c r="AOT182" s="24"/>
      <c r="AOU182" s="24"/>
      <c r="AOV182" s="24"/>
      <c r="AOW182" s="24"/>
      <c r="AOX182" s="24"/>
      <c r="AOY182" s="24"/>
      <c r="AOZ182" s="24"/>
      <c r="APA182" s="24"/>
      <c r="APB182" s="24"/>
      <c r="APC182" s="24"/>
      <c r="APD182" s="24"/>
      <c r="APE182" s="24"/>
      <c r="APF182" s="24"/>
      <c r="APG182" s="24"/>
      <c r="APH182" s="24"/>
      <c r="API182" s="24"/>
      <c r="APJ182" s="24"/>
      <c r="APK182" s="24"/>
      <c r="APL182" s="24"/>
      <c r="APM182" s="24"/>
      <c r="APN182" s="24"/>
      <c r="APO182" s="24"/>
      <c r="APP182" s="24"/>
      <c r="APQ182" s="24"/>
      <c r="APR182" s="24"/>
      <c r="APS182" s="24"/>
      <c r="APT182" s="24"/>
      <c r="APU182" s="24"/>
      <c r="APV182" s="24"/>
      <c r="APW182" s="24"/>
      <c r="APX182" s="24"/>
      <c r="APY182" s="24"/>
      <c r="APZ182" s="24"/>
      <c r="AQA182" s="24"/>
      <c r="AQB182" s="24"/>
      <c r="AQC182" s="24"/>
      <c r="AQD182" s="24"/>
      <c r="AQE182" s="24"/>
      <c r="AQF182" s="24"/>
      <c r="AQG182" s="24"/>
      <c r="AQH182" s="24"/>
      <c r="AQI182" s="24"/>
      <c r="AQJ182" s="24"/>
      <c r="AQK182" s="24"/>
      <c r="AQL182" s="24"/>
      <c r="AQM182" s="24"/>
      <c r="AQN182" s="24"/>
      <c r="AQO182" s="24"/>
      <c r="AQP182" s="24"/>
      <c r="AQQ182" s="24"/>
      <c r="AQR182" s="24"/>
      <c r="AQS182" s="24"/>
      <c r="AQT182" s="24"/>
      <c r="AQU182" s="24"/>
      <c r="AQV182" s="24"/>
      <c r="AQW182" s="24"/>
      <c r="AQX182" s="24"/>
      <c r="AQY182" s="24"/>
      <c r="AQZ182" s="24"/>
      <c r="ARA182" s="24"/>
      <c r="ARB182" s="24"/>
      <c r="ARC182" s="24"/>
      <c r="ARD182" s="24"/>
      <c r="ARE182" s="24"/>
      <c r="ARF182" s="24"/>
      <c r="ARG182" s="24"/>
      <c r="ARH182" s="24"/>
      <c r="ARI182" s="24"/>
      <c r="ARJ182" s="24"/>
      <c r="ARK182" s="24"/>
      <c r="ARL182" s="24"/>
      <c r="ARM182" s="24"/>
      <c r="ARN182" s="24"/>
      <c r="ARO182" s="24"/>
      <c r="ARP182" s="24"/>
      <c r="ARQ182" s="24"/>
      <c r="ARR182" s="24"/>
      <c r="ARS182" s="24"/>
      <c r="ART182" s="24"/>
      <c r="ARU182" s="24"/>
      <c r="ARV182" s="24"/>
      <c r="ARW182" s="24"/>
      <c r="ARX182" s="24"/>
      <c r="ARY182" s="24"/>
      <c r="ARZ182" s="24"/>
      <c r="ASA182" s="24"/>
      <c r="ASB182" s="24"/>
      <c r="ASC182" s="24"/>
      <c r="ASD182" s="24"/>
      <c r="ASE182" s="24"/>
      <c r="ASF182" s="24"/>
      <c r="ASG182" s="24"/>
      <c r="ASH182" s="24"/>
      <c r="ASI182" s="24"/>
      <c r="ASJ182" s="24"/>
      <c r="ASK182" s="24"/>
      <c r="ASL182" s="24"/>
      <c r="ASM182" s="24"/>
      <c r="ASN182" s="24"/>
      <c r="ASO182" s="24"/>
      <c r="ASP182" s="24"/>
      <c r="ASQ182" s="24"/>
      <c r="ASR182" s="24"/>
      <c r="ASS182" s="24"/>
      <c r="AST182" s="24"/>
      <c r="ASU182" s="24"/>
      <c r="ASV182" s="24"/>
      <c r="ASW182" s="24"/>
      <c r="ASX182" s="24"/>
      <c r="ASY182" s="24"/>
      <c r="ASZ182" s="24"/>
      <c r="ATA182" s="24"/>
      <c r="ATB182" s="24"/>
      <c r="ATC182" s="24"/>
      <c r="ATD182" s="24"/>
      <c r="ATE182" s="24"/>
      <c r="ATF182" s="24"/>
      <c r="ATG182" s="24"/>
      <c r="ATH182" s="24"/>
      <c r="ATI182" s="24"/>
      <c r="ATJ182" s="24"/>
      <c r="ATK182" s="24"/>
      <c r="ATL182" s="24"/>
      <c r="ATM182" s="24"/>
      <c r="ATN182" s="24"/>
      <c r="ATO182" s="24"/>
      <c r="ATP182" s="24"/>
      <c r="ATQ182" s="24"/>
      <c r="ATR182" s="24"/>
      <c r="ATS182" s="24"/>
      <c r="ATT182" s="24"/>
      <c r="ATU182" s="24"/>
      <c r="ATV182" s="24"/>
      <c r="ATW182" s="24"/>
      <c r="ATX182" s="24"/>
      <c r="ATY182" s="24"/>
      <c r="ATZ182" s="24"/>
      <c r="AUA182" s="24"/>
      <c r="AUB182" s="24"/>
      <c r="AUC182" s="24"/>
      <c r="AUD182" s="24"/>
      <c r="AUE182" s="24"/>
      <c r="AUF182" s="24"/>
      <c r="AUG182" s="24"/>
      <c r="AUH182" s="24"/>
      <c r="AUI182" s="24"/>
      <c r="AUJ182" s="24"/>
      <c r="AUK182" s="24"/>
      <c r="AUL182" s="24"/>
      <c r="AUM182" s="24"/>
      <c r="AUN182" s="24"/>
      <c r="AUO182" s="24"/>
      <c r="AUP182" s="24"/>
      <c r="AUQ182" s="24"/>
      <c r="AUR182" s="24"/>
      <c r="AUS182" s="24"/>
      <c r="AUT182" s="24"/>
      <c r="AUU182" s="24"/>
      <c r="AUV182" s="24"/>
      <c r="AUW182" s="24"/>
      <c r="AUX182" s="24"/>
      <c r="AUY182" s="24"/>
      <c r="AUZ182" s="24"/>
      <c r="AVA182" s="24"/>
      <c r="AVB182" s="24"/>
      <c r="AVC182" s="24"/>
      <c r="AVD182" s="24"/>
      <c r="AVE182" s="24"/>
      <c r="AVF182" s="24"/>
      <c r="AVG182" s="24"/>
      <c r="AVH182" s="24"/>
      <c r="AVI182" s="24"/>
      <c r="AVJ182" s="24"/>
      <c r="AVK182" s="24"/>
      <c r="AVL182" s="24"/>
      <c r="AVM182" s="24"/>
      <c r="AVN182" s="24"/>
      <c r="AVO182" s="24"/>
      <c r="AVP182" s="24"/>
      <c r="AVQ182" s="24"/>
      <c r="AVR182" s="24"/>
      <c r="AVS182" s="24"/>
      <c r="AVT182" s="24"/>
      <c r="AVU182" s="24"/>
      <c r="AVV182" s="24"/>
      <c r="AVW182" s="24"/>
      <c r="AVX182" s="24"/>
      <c r="AVY182" s="24"/>
      <c r="AVZ182" s="24"/>
      <c r="AWA182" s="24"/>
      <c r="AWB182" s="24"/>
      <c r="AWC182" s="24"/>
      <c r="AWD182" s="24"/>
      <c r="AWE182" s="24"/>
      <c r="AWF182" s="24"/>
      <c r="AWG182" s="24"/>
      <c r="AWH182" s="24"/>
      <c r="AWI182" s="24"/>
      <c r="AWJ182" s="24"/>
      <c r="AWK182" s="24"/>
      <c r="AWL182" s="24"/>
      <c r="AWM182" s="24"/>
      <c r="AWN182" s="24"/>
      <c r="AWO182" s="24"/>
      <c r="AWP182" s="24"/>
      <c r="AWQ182" s="24"/>
      <c r="AWR182" s="24"/>
      <c r="AWS182" s="24"/>
      <c r="AWT182" s="24"/>
      <c r="AWU182" s="24"/>
      <c r="AWV182" s="24"/>
      <c r="AWW182" s="24"/>
      <c r="AWX182" s="24"/>
      <c r="AWY182" s="24"/>
      <c r="AWZ182" s="24"/>
      <c r="AXA182" s="24"/>
      <c r="AXB182" s="24"/>
      <c r="AXC182" s="24"/>
      <c r="AXD182" s="24"/>
      <c r="AXE182" s="24"/>
      <c r="AXF182" s="24"/>
      <c r="AXG182" s="24"/>
      <c r="AXH182" s="24"/>
      <c r="AXI182" s="24"/>
      <c r="AXJ182" s="24"/>
      <c r="AXK182" s="24"/>
      <c r="AXL182" s="24"/>
      <c r="AXM182" s="24"/>
      <c r="AXN182" s="24"/>
      <c r="AXO182" s="24"/>
      <c r="AXP182" s="24"/>
      <c r="AXQ182" s="24"/>
      <c r="AXR182" s="24"/>
      <c r="AXS182" s="24"/>
      <c r="AXT182" s="24"/>
      <c r="AXU182" s="24"/>
      <c r="AXV182" s="24"/>
      <c r="AXW182" s="24"/>
      <c r="AXX182" s="24"/>
      <c r="AXY182" s="24"/>
      <c r="AXZ182" s="24"/>
      <c r="AYA182" s="24"/>
      <c r="AYB182" s="24"/>
      <c r="AYC182" s="24"/>
      <c r="AYD182" s="24"/>
      <c r="AYE182" s="24"/>
      <c r="AYF182" s="24"/>
      <c r="AYG182" s="24"/>
      <c r="AYH182" s="24"/>
      <c r="AYI182" s="24"/>
      <c r="AYJ182" s="24"/>
      <c r="AYK182" s="24"/>
      <c r="AYL182" s="24"/>
      <c r="AYM182" s="24"/>
      <c r="AYN182" s="24"/>
      <c r="AYO182" s="24"/>
      <c r="AYP182" s="24"/>
      <c r="AYQ182" s="24"/>
      <c r="AYR182" s="24"/>
      <c r="AYS182" s="24"/>
      <c r="AYT182" s="24"/>
      <c r="AYU182" s="24"/>
      <c r="AYV182" s="24"/>
      <c r="AYW182" s="24"/>
      <c r="AYX182" s="24"/>
      <c r="AYY182" s="24"/>
      <c r="AYZ182" s="24"/>
      <c r="AZA182" s="24"/>
      <c r="AZB182" s="24"/>
      <c r="AZC182" s="24"/>
      <c r="AZD182" s="24"/>
      <c r="AZE182" s="24"/>
      <c r="AZF182" s="24"/>
      <c r="AZG182" s="24"/>
      <c r="AZH182" s="24"/>
      <c r="AZI182" s="24"/>
      <c r="AZJ182" s="24"/>
      <c r="AZK182" s="24"/>
      <c r="AZL182" s="24"/>
      <c r="AZM182" s="24"/>
      <c r="AZN182" s="24"/>
      <c r="AZO182" s="24"/>
      <c r="AZP182" s="24"/>
      <c r="AZQ182" s="24"/>
      <c r="AZR182" s="24"/>
      <c r="AZS182" s="24"/>
      <c r="AZT182" s="24"/>
      <c r="AZU182" s="24"/>
      <c r="AZV182" s="24"/>
      <c r="AZW182" s="24"/>
      <c r="AZX182" s="24"/>
      <c r="AZY182" s="24"/>
      <c r="AZZ182" s="24"/>
      <c r="BAA182" s="24"/>
      <c r="BAB182" s="24"/>
      <c r="BAC182" s="24"/>
      <c r="BAD182" s="24"/>
      <c r="BAE182" s="24"/>
      <c r="BAF182" s="24"/>
      <c r="BAG182" s="24"/>
      <c r="BAH182" s="24"/>
      <c r="BAI182" s="24"/>
      <c r="BAJ182" s="24"/>
      <c r="BAK182" s="24"/>
      <c r="BAL182" s="24"/>
      <c r="BAM182" s="24"/>
      <c r="BAN182" s="24"/>
      <c r="BAO182" s="24"/>
      <c r="BAP182" s="24"/>
      <c r="BAQ182" s="24"/>
      <c r="BAR182" s="24"/>
      <c r="BAS182" s="24"/>
      <c r="BAT182" s="24"/>
      <c r="BAU182" s="24"/>
      <c r="BAV182" s="24"/>
      <c r="BAW182" s="24"/>
      <c r="BAX182" s="24"/>
      <c r="BAY182" s="24"/>
      <c r="BAZ182" s="24"/>
      <c r="BBA182" s="24"/>
      <c r="BBB182" s="24"/>
      <c r="BBC182" s="24"/>
      <c r="BBD182" s="24"/>
      <c r="BBE182" s="24"/>
      <c r="BBF182" s="24"/>
      <c r="BBG182" s="24"/>
      <c r="BBH182" s="24"/>
      <c r="BBI182" s="24"/>
      <c r="BBJ182" s="24"/>
      <c r="BBK182" s="24"/>
      <c r="BBL182" s="24"/>
      <c r="BBM182" s="24"/>
      <c r="BBN182" s="24"/>
      <c r="BBO182" s="24"/>
      <c r="BBP182" s="24"/>
      <c r="BBQ182" s="24"/>
      <c r="BBR182" s="24"/>
      <c r="BBS182" s="24"/>
      <c r="BBT182" s="24"/>
      <c r="BBU182" s="24"/>
      <c r="BBV182" s="24"/>
      <c r="BBW182" s="24"/>
      <c r="BBX182" s="24"/>
      <c r="BBY182" s="24"/>
      <c r="BBZ182" s="24"/>
      <c r="BCA182" s="24"/>
      <c r="BCB182" s="24"/>
      <c r="BCC182" s="24"/>
      <c r="BCD182" s="24"/>
      <c r="BCE182" s="24"/>
      <c r="BCF182" s="24"/>
      <c r="BCG182" s="24"/>
      <c r="BCH182" s="24"/>
      <c r="BCI182" s="24"/>
      <c r="BCJ182" s="24"/>
      <c r="BCK182" s="24"/>
      <c r="BCL182" s="24"/>
      <c r="BCM182" s="24"/>
      <c r="BCN182" s="24"/>
      <c r="BCO182" s="24"/>
      <c r="BCP182" s="24"/>
      <c r="BCQ182" s="24"/>
      <c r="BCR182" s="24"/>
      <c r="BCS182" s="24"/>
      <c r="BCT182" s="24"/>
      <c r="BCU182" s="24"/>
      <c r="BCV182" s="24"/>
      <c r="BCW182" s="24"/>
      <c r="BCX182" s="24"/>
      <c r="BCY182" s="24"/>
      <c r="BCZ182" s="24"/>
      <c r="BDA182" s="24"/>
      <c r="BDB182" s="24"/>
      <c r="BDC182" s="24"/>
      <c r="BDD182" s="24"/>
      <c r="BDE182" s="24"/>
      <c r="BDF182" s="24"/>
      <c r="BDG182" s="24"/>
      <c r="BDH182" s="24"/>
      <c r="BDI182" s="24"/>
      <c r="BDJ182" s="24"/>
      <c r="BDK182" s="24"/>
      <c r="BDL182" s="24"/>
      <c r="BDM182" s="24"/>
      <c r="BDN182" s="24"/>
      <c r="BDO182" s="24"/>
      <c r="BDP182" s="24"/>
      <c r="BDQ182" s="24"/>
      <c r="BDR182" s="24"/>
      <c r="BDS182" s="24"/>
      <c r="BDT182" s="24"/>
      <c r="BDU182" s="24"/>
      <c r="BDV182" s="24"/>
      <c r="BDW182" s="24"/>
      <c r="BDX182" s="24"/>
      <c r="BDY182" s="24"/>
      <c r="BDZ182" s="24"/>
      <c r="BEA182" s="24"/>
      <c r="BEB182" s="24"/>
      <c r="BEC182" s="24"/>
      <c r="BED182" s="24"/>
      <c r="BEE182" s="24"/>
      <c r="BEF182" s="24"/>
      <c r="BEG182" s="24"/>
      <c r="BEH182" s="24"/>
      <c r="BEI182" s="24"/>
      <c r="BEJ182" s="24"/>
      <c r="BEK182" s="24"/>
      <c r="BEL182" s="24"/>
      <c r="BEM182" s="24"/>
      <c r="BEN182" s="24"/>
      <c r="BEO182" s="24"/>
      <c r="BEP182" s="24"/>
      <c r="BEQ182" s="24"/>
      <c r="BER182" s="24"/>
      <c r="BES182" s="24"/>
      <c r="BET182" s="24"/>
      <c r="BEU182" s="24"/>
      <c r="BEV182" s="24"/>
      <c r="BEW182" s="24"/>
      <c r="BEX182" s="24"/>
      <c r="BEY182" s="24"/>
      <c r="BEZ182" s="24"/>
      <c r="BFA182" s="24"/>
      <c r="BFB182" s="24"/>
      <c r="BFC182" s="24"/>
      <c r="BFD182" s="24"/>
      <c r="BFE182" s="24"/>
      <c r="BFF182" s="24"/>
      <c r="BFG182" s="24"/>
      <c r="BFH182" s="24"/>
      <c r="BFI182" s="24"/>
      <c r="BFJ182" s="24"/>
      <c r="BFK182" s="24"/>
      <c r="BFL182" s="24"/>
      <c r="BFM182" s="24"/>
      <c r="BFN182" s="24"/>
      <c r="BFO182" s="24"/>
      <c r="BFP182" s="24"/>
      <c r="BFQ182" s="24"/>
      <c r="BFR182" s="24"/>
      <c r="BFS182" s="24"/>
      <c r="BFT182" s="24"/>
      <c r="BFU182" s="24"/>
      <c r="BFV182" s="24"/>
      <c r="BFW182" s="24"/>
      <c r="BFX182" s="24"/>
      <c r="BFY182" s="24"/>
      <c r="BFZ182" s="24"/>
      <c r="BGA182" s="24"/>
      <c r="BGB182" s="24"/>
      <c r="BGC182" s="24"/>
      <c r="BGD182" s="24"/>
      <c r="BGE182" s="24"/>
      <c r="BGF182" s="24"/>
      <c r="BGG182" s="24"/>
      <c r="BGH182" s="24"/>
      <c r="BGI182" s="24"/>
      <c r="BGJ182" s="24"/>
      <c r="BGK182" s="24"/>
      <c r="BGL182" s="24"/>
      <c r="BGM182" s="24"/>
      <c r="BGN182" s="24"/>
      <c r="BGO182" s="24"/>
      <c r="BGP182" s="24"/>
      <c r="BGQ182" s="24"/>
      <c r="BGR182" s="24"/>
      <c r="BGS182" s="24"/>
      <c r="BGT182" s="24"/>
      <c r="BGU182" s="24"/>
      <c r="BGV182" s="24"/>
      <c r="BGW182" s="24"/>
      <c r="BGX182" s="24"/>
      <c r="BGY182" s="24"/>
      <c r="BGZ182" s="24"/>
      <c r="BHA182" s="24"/>
      <c r="BHB182" s="24"/>
      <c r="BHC182" s="24"/>
      <c r="BHD182" s="24"/>
      <c r="BHE182" s="24"/>
      <c r="BHF182" s="24"/>
      <c r="BHG182" s="24"/>
      <c r="BHH182" s="24"/>
      <c r="BHI182" s="24"/>
      <c r="BHJ182" s="24"/>
      <c r="BHK182" s="24"/>
      <c r="BHL182" s="24"/>
      <c r="BHM182" s="24"/>
      <c r="BHN182" s="24"/>
      <c r="BHO182" s="24"/>
      <c r="BHP182" s="24"/>
      <c r="BHQ182" s="24"/>
      <c r="BHR182" s="24"/>
      <c r="BHS182" s="24"/>
      <c r="BHT182" s="24"/>
      <c r="BHU182" s="24"/>
      <c r="BHV182" s="24"/>
      <c r="BHW182" s="24"/>
      <c r="BHX182" s="24"/>
      <c r="BHY182" s="24"/>
      <c r="BHZ182" s="24"/>
      <c r="BIA182" s="24"/>
      <c r="BIB182" s="24"/>
      <c r="BIC182" s="24"/>
      <c r="BID182" s="24"/>
      <c r="BIE182" s="24"/>
      <c r="BIF182" s="24"/>
      <c r="BIG182" s="24"/>
      <c r="BIH182" s="24"/>
      <c r="BII182" s="24"/>
      <c r="BIJ182" s="24"/>
      <c r="BIK182" s="24"/>
      <c r="BIL182" s="24"/>
      <c r="BIM182" s="24"/>
      <c r="BIN182" s="24"/>
      <c r="BIO182" s="24"/>
      <c r="BIP182" s="24"/>
      <c r="BIQ182" s="24"/>
      <c r="BIR182" s="24"/>
      <c r="BIS182" s="24"/>
      <c r="BIT182" s="24"/>
      <c r="BIU182" s="24"/>
      <c r="BIV182" s="24"/>
      <c r="BIW182" s="24"/>
      <c r="BIX182" s="24"/>
      <c r="BIY182" s="24"/>
      <c r="BIZ182" s="24"/>
      <c r="BJA182" s="24"/>
      <c r="BJB182" s="24"/>
      <c r="BJC182" s="24"/>
      <c r="BJD182" s="24"/>
      <c r="BJE182" s="24"/>
      <c r="BJF182" s="24"/>
      <c r="BJG182" s="24"/>
      <c r="BJH182" s="24"/>
      <c r="BJI182" s="24"/>
      <c r="BJJ182" s="24"/>
      <c r="BJK182" s="24"/>
      <c r="BJL182" s="24"/>
      <c r="BJM182" s="24"/>
      <c r="BJN182" s="24"/>
      <c r="BJO182" s="24"/>
      <c r="BJP182" s="24"/>
      <c r="BJQ182" s="24"/>
      <c r="BJR182" s="24"/>
      <c r="BJS182" s="24"/>
      <c r="BJT182" s="24"/>
      <c r="BJU182" s="24"/>
      <c r="BJV182" s="24"/>
      <c r="BJW182" s="24"/>
      <c r="BJX182" s="24"/>
      <c r="BJY182" s="24"/>
      <c r="BJZ182" s="24"/>
      <c r="BKA182" s="24"/>
      <c r="BKB182" s="24"/>
      <c r="BKC182" s="24"/>
      <c r="BKD182" s="24"/>
      <c r="BKE182" s="24"/>
      <c r="BKF182" s="24"/>
      <c r="BKG182" s="24"/>
      <c r="BKH182" s="24"/>
      <c r="BKI182" s="24"/>
      <c r="BKJ182" s="24"/>
      <c r="BKK182" s="24"/>
      <c r="BKL182" s="24"/>
      <c r="BKM182" s="24"/>
      <c r="BKN182" s="24"/>
      <c r="BKO182" s="24"/>
      <c r="BKP182" s="24"/>
      <c r="BKQ182" s="24"/>
      <c r="BKR182" s="24"/>
      <c r="BKS182" s="24"/>
      <c r="BKT182" s="24"/>
      <c r="BKU182" s="24"/>
      <c r="BKV182" s="24"/>
      <c r="BKW182" s="24"/>
      <c r="BKX182" s="24"/>
      <c r="BKY182" s="24"/>
      <c r="BKZ182" s="24"/>
      <c r="BLA182" s="24"/>
      <c r="BLB182" s="24"/>
      <c r="BLC182" s="24"/>
      <c r="BLD182" s="24"/>
      <c r="BLE182" s="24"/>
      <c r="BLF182" s="24"/>
      <c r="BLG182" s="24"/>
      <c r="BLH182" s="24"/>
      <c r="BLI182" s="24"/>
      <c r="BLJ182" s="24"/>
      <c r="BLK182" s="24"/>
      <c r="BLL182" s="24"/>
      <c r="BLM182" s="24"/>
      <c r="BLN182" s="24"/>
      <c r="BLO182" s="24"/>
      <c r="BLP182" s="24"/>
      <c r="BLQ182" s="24"/>
      <c r="BLR182" s="24"/>
      <c r="BLS182" s="24"/>
      <c r="BLT182" s="24"/>
      <c r="BLU182" s="24"/>
      <c r="BLV182" s="24"/>
      <c r="BLW182" s="24"/>
      <c r="BLX182" s="24"/>
      <c r="BLY182" s="24"/>
      <c r="BLZ182" s="24"/>
      <c r="BMA182" s="24"/>
      <c r="BMB182" s="24"/>
      <c r="BMC182" s="24"/>
      <c r="BMD182" s="24"/>
      <c r="BME182" s="24"/>
      <c r="BMF182" s="24"/>
      <c r="BMG182" s="24"/>
      <c r="BMH182" s="24"/>
      <c r="BMI182" s="24"/>
      <c r="BMJ182" s="24"/>
      <c r="BMK182" s="24"/>
      <c r="BML182" s="24"/>
      <c r="BMM182" s="24"/>
      <c r="BMN182" s="24"/>
      <c r="BMO182" s="24"/>
      <c r="BMP182" s="24"/>
      <c r="BMQ182" s="24"/>
      <c r="BMR182" s="24"/>
      <c r="BMS182" s="24"/>
      <c r="BMT182" s="24"/>
      <c r="BMU182" s="24"/>
      <c r="BMV182" s="24"/>
      <c r="BMW182" s="24"/>
      <c r="BMX182" s="24"/>
      <c r="BMY182" s="24"/>
      <c r="BMZ182" s="24"/>
      <c r="BNA182" s="24"/>
      <c r="BNB182" s="24"/>
      <c r="BNC182" s="24"/>
      <c r="BND182" s="24"/>
      <c r="BNE182" s="24"/>
      <c r="BNF182" s="24"/>
      <c r="BNG182" s="24"/>
      <c r="BNH182" s="24"/>
      <c r="BNI182" s="24"/>
      <c r="BNJ182" s="24"/>
      <c r="BNK182" s="24"/>
      <c r="BNL182" s="24"/>
      <c r="BNM182" s="24"/>
      <c r="BNN182" s="24"/>
      <c r="BNO182" s="24"/>
      <c r="BNP182" s="24"/>
      <c r="BNQ182" s="24"/>
      <c r="BNR182" s="24"/>
      <c r="BNS182" s="24"/>
      <c r="BNT182" s="24"/>
      <c r="BNU182" s="24"/>
      <c r="BNV182" s="24"/>
      <c r="BNW182" s="24"/>
      <c r="BNX182" s="24"/>
      <c r="BNY182" s="24"/>
      <c r="BNZ182" s="24"/>
      <c r="BOA182" s="24"/>
      <c r="BOB182" s="24"/>
      <c r="BOC182" s="24"/>
      <c r="BOD182" s="24"/>
      <c r="BOE182" s="24"/>
      <c r="BOF182" s="24"/>
      <c r="BOG182" s="24"/>
      <c r="BOH182" s="24"/>
      <c r="BOI182" s="24"/>
      <c r="BOJ182" s="24"/>
      <c r="BOK182" s="24"/>
      <c r="BOL182" s="24"/>
      <c r="BOM182" s="24"/>
      <c r="BON182" s="24"/>
      <c r="BOO182" s="24"/>
      <c r="BOP182" s="24"/>
      <c r="BOQ182" s="24"/>
      <c r="BOR182" s="24"/>
      <c r="BOS182" s="24"/>
      <c r="BOT182" s="24"/>
      <c r="BOU182" s="24"/>
      <c r="BOV182" s="24"/>
      <c r="BOW182" s="24"/>
      <c r="BOX182" s="24"/>
      <c r="BOY182" s="24"/>
      <c r="BOZ182" s="24"/>
      <c r="BPA182" s="24"/>
      <c r="BPB182" s="24"/>
      <c r="BPC182" s="24"/>
      <c r="BPD182" s="24"/>
      <c r="BPE182" s="24"/>
      <c r="BPF182" s="24"/>
      <c r="BPG182" s="24"/>
      <c r="BPH182" s="24"/>
      <c r="BPI182" s="24"/>
      <c r="BPJ182" s="24"/>
      <c r="BPK182" s="24"/>
      <c r="BPL182" s="24"/>
      <c r="BPM182" s="24"/>
      <c r="BPN182" s="24"/>
      <c r="BPO182" s="24"/>
      <c r="BPP182" s="24"/>
      <c r="BPQ182" s="24"/>
      <c r="BPR182" s="24"/>
      <c r="BPS182" s="24"/>
      <c r="BPT182" s="24"/>
      <c r="BPU182" s="24"/>
      <c r="BPV182" s="24"/>
      <c r="BPW182" s="24"/>
      <c r="BPX182" s="24"/>
      <c r="BPY182" s="24"/>
      <c r="BPZ182" s="24"/>
      <c r="BQA182" s="24"/>
      <c r="BQB182" s="24"/>
      <c r="BQC182" s="24"/>
      <c r="BQD182" s="24"/>
      <c r="BQE182" s="24"/>
      <c r="BQF182" s="24"/>
      <c r="BQG182" s="24"/>
      <c r="BQH182" s="24"/>
      <c r="BQI182" s="24"/>
      <c r="BQJ182" s="24"/>
      <c r="BQK182" s="24"/>
      <c r="BQL182" s="24"/>
      <c r="BQM182" s="24"/>
      <c r="BQN182" s="24"/>
      <c r="BQO182" s="24"/>
      <c r="BQP182" s="24"/>
      <c r="BQQ182" s="24"/>
      <c r="BQR182" s="24"/>
      <c r="BQS182" s="24"/>
      <c r="BQT182" s="24"/>
      <c r="BQU182" s="24"/>
      <c r="BQV182" s="24"/>
      <c r="BQW182" s="24"/>
      <c r="BQX182" s="24"/>
      <c r="BQY182" s="24"/>
      <c r="BQZ182" s="24"/>
      <c r="BRA182" s="24"/>
      <c r="BRB182" s="24"/>
      <c r="BRC182" s="24"/>
      <c r="BRD182" s="24"/>
      <c r="BRE182" s="24"/>
      <c r="BRF182" s="24"/>
      <c r="BRG182" s="24"/>
      <c r="BRH182" s="24"/>
      <c r="BRI182" s="24"/>
      <c r="BRJ182" s="24"/>
      <c r="BRK182" s="24"/>
      <c r="BRL182" s="24"/>
      <c r="BRM182" s="24"/>
      <c r="BRN182" s="24"/>
      <c r="BRO182" s="24"/>
      <c r="BRP182" s="24"/>
      <c r="BRQ182" s="24"/>
      <c r="BRR182" s="24"/>
      <c r="BRS182" s="24"/>
      <c r="BRT182" s="24"/>
      <c r="BRU182" s="24"/>
      <c r="BRV182" s="24"/>
      <c r="BRW182" s="24"/>
      <c r="BRX182" s="24"/>
      <c r="BRY182" s="24"/>
      <c r="BRZ182" s="24"/>
      <c r="BSA182" s="24"/>
      <c r="BSB182" s="24"/>
      <c r="BSC182" s="24"/>
      <c r="BSD182" s="24"/>
      <c r="BSE182" s="24"/>
      <c r="BSF182" s="24"/>
      <c r="BSG182" s="24"/>
      <c r="BSH182" s="24"/>
      <c r="BSI182" s="24"/>
      <c r="BSJ182" s="24"/>
      <c r="BSK182" s="24"/>
      <c r="BSL182" s="24"/>
      <c r="BSM182" s="24"/>
      <c r="BSN182" s="24"/>
      <c r="BSO182" s="24"/>
      <c r="BSP182" s="24"/>
      <c r="BSQ182" s="24"/>
      <c r="BSR182" s="24"/>
      <c r="BSS182" s="24"/>
      <c r="BST182" s="24"/>
      <c r="BSU182" s="24"/>
      <c r="BSV182" s="24"/>
      <c r="BSW182" s="24"/>
      <c r="BSX182" s="24"/>
      <c r="BSY182" s="24"/>
      <c r="BSZ182" s="24"/>
      <c r="BTA182" s="24"/>
      <c r="BTB182" s="24"/>
      <c r="BTC182" s="24"/>
      <c r="BTD182" s="24"/>
      <c r="BTE182" s="24"/>
      <c r="BTF182" s="24"/>
      <c r="BTG182" s="24"/>
      <c r="BTH182" s="24"/>
      <c r="BTI182" s="24"/>
      <c r="BTJ182" s="24"/>
      <c r="BTK182" s="24"/>
      <c r="BTL182" s="24"/>
      <c r="BTM182" s="24"/>
      <c r="BTN182" s="24"/>
      <c r="BTO182" s="24"/>
      <c r="BTP182" s="24"/>
      <c r="BTQ182" s="24"/>
      <c r="BTR182" s="24"/>
      <c r="BTS182" s="24"/>
      <c r="BTT182" s="24"/>
      <c r="BTU182" s="24"/>
      <c r="BTV182" s="24"/>
      <c r="BTW182" s="24"/>
      <c r="BTX182" s="24"/>
      <c r="BTY182" s="24"/>
      <c r="BTZ182" s="24"/>
      <c r="BUA182" s="24"/>
      <c r="BUB182" s="24"/>
      <c r="BUC182" s="24"/>
      <c r="BUD182" s="24"/>
      <c r="BUE182" s="24"/>
      <c r="BUF182" s="24"/>
      <c r="BUG182" s="24"/>
      <c r="BUH182" s="24"/>
      <c r="BUI182" s="24"/>
      <c r="BUJ182" s="24"/>
      <c r="BUK182" s="24"/>
      <c r="BUL182" s="24"/>
      <c r="BUM182" s="24"/>
      <c r="BUN182" s="24"/>
      <c r="BUO182" s="24"/>
      <c r="BUP182" s="24"/>
      <c r="BUQ182" s="24"/>
      <c r="BUR182" s="24"/>
      <c r="BUS182" s="24"/>
      <c r="BUT182" s="24"/>
      <c r="BUU182" s="24"/>
      <c r="BUV182" s="24"/>
      <c r="BUW182" s="24"/>
      <c r="BUX182" s="24"/>
      <c r="BUY182" s="24"/>
      <c r="BUZ182" s="24"/>
      <c r="BVA182" s="24"/>
      <c r="BVB182" s="24"/>
      <c r="BVC182" s="24"/>
      <c r="BVD182" s="24"/>
      <c r="BVE182" s="24"/>
      <c r="BVF182" s="24"/>
      <c r="BVG182" s="24"/>
      <c r="BVH182" s="24"/>
      <c r="BVI182" s="24"/>
      <c r="BVJ182" s="24"/>
      <c r="BVK182" s="24"/>
      <c r="BVL182" s="24"/>
      <c r="BVM182" s="24"/>
      <c r="BVN182" s="24"/>
      <c r="BVO182" s="24"/>
      <c r="BVP182" s="24"/>
      <c r="BVQ182" s="24"/>
      <c r="BVR182" s="24"/>
      <c r="BVS182" s="24"/>
      <c r="BVT182" s="24"/>
      <c r="BVU182" s="24"/>
      <c r="BVV182" s="24"/>
      <c r="BVW182" s="24"/>
      <c r="BVX182" s="24"/>
      <c r="BVY182" s="24"/>
      <c r="BVZ182" s="24"/>
      <c r="BWA182" s="24"/>
      <c r="BWB182" s="24"/>
      <c r="BWC182" s="24"/>
      <c r="BWD182" s="24"/>
      <c r="BWE182" s="24"/>
      <c r="BWF182" s="24"/>
      <c r="BWG182" s="24"/>
      <c r="BWH182" s="24"/>
      <c r="BWI182" s="24"/>
      <c r="BWJ182" s="24"/>
      <c r="BWK182" s="24"/>
      <c r="BWL182" s="24"/>
      <c r="BWM182" s="24"/>
      <c r="BWN182" s="24"/>
      <c r="BWO182" s="24"/>
      <c r="BWP182" s="24"/>
      <c r="BWQ182" s="24"/>
      <c r="BWR182" s="24"/>
      <c r="BWS182" s="24"/>
      <c r="BWT182" s="24"/>
      <c r="BWU182" s="24"/>
      <c r="BWV182" s="24"/>
      <c r="BWW182" s="24"/>
      <c r="BWX182" s="24"/>
      <c r="BWY182" s="24"/>
      <c r="BWZ182" s="24"/>
      <c r="BXA182" s="24"/>
      <c r="BXB182" s="24"/>
      <c r="BXC182" s="24"/>
      <c r="BXD182" s="24"/>
      <c r="BXE182" s="24"/>
      <c r="BXF182" s="24"/>
      <c r="BXG182" s="24"/>
      <c r="BXH182" s="24"/>
      <c r="BXI182" s="24"/>
      <c r="BXJ182" s="24"/>
      <c r="BXK182" s="24"/>
      <c r="BXL182" s="24"/>
      <c r="BXM182" s="24"/>
      <c r="BXN182" s="24"/>
      <c r="BXO182" s="24"/>
      <c r="BXP182" s="24"/>
      <c r="BXQ182" s="24"/>
      <c r="BXR182" s="24"/>
      <c r="BXS182" s="24"/>
      <c r="BXT182" s="24"/>
      <c r="BXU182" s="24"/>
      <c r="BXV182" s="24"/>
      <c r="BXW182" s="24"/>
      <c r="BXX182" s="24"/>
      <c r="BXY182" s="24"/>
      <c r="BXZ182" s="24"/>
      <c r="BYA182" s="24"/>
      <c r="BYB182" s="24"/>
      <c r="BYC182" s="24"/>
      <c r="BYD182" s="24"/>
      <c r="BYE182" s="24"/>
      <c r="BYF182" s="24"/>
      <c r="BYG182" s="24"/>
      <c r="BYH182" s="24"/>
      <c r="BYI182" s="24"/>
      <c r="BYJ182" s="24"/>
      <c r="BYK182" s="24"/>
      <c r="BYL182" s="24"/>
      <c r="BYM182" s="24"/>
      <c r="BYN182" s="24"/>
      <c r="BYO182" s="24"/>
      <c r="BYP182" s="24"/>
      <c r="BYQ182" s="24"/>
      <c r="BYR182" s="24"/>
      <c r="BYS182" s="24"/>
      <c r="BYT182" s="24"/>
      <c r="BYU182" s="24"/>
      <c r="BYV182" s="24"/>
      <c r="BYW182" s="24"/>
      <c r="BYX182" s="24"/>
      <c r="BYY182" s="24"/>
      <c r="BYZ182" s="24"/>
      <c r="BZA182" s="24"/>
      <c r="BZB182" s="24"/>
      <c r="BZC182" s="24"/>
      <c r="BZD182" s="24"/>
      <c r="BZE182" s="24"/>
      <c r="BZF182" s="24"/>
      <c r="BZG182" s="24"/>
      <c r="BZH182" s="24"/>
      <c r="BZI182" s="24"/>
      <c r="BZJ182" s="24"/>
      <c r="BZK182" s="24"/>
      <c r="BZL182" s="24"/>
      <c r="BZM182" s="24"/>
      <c r="BZN182" s="24"/>
      <c r="BZO182" s="24"/>
      <c r="BZP182" s="24"/>
      <c r="BZQ182" s="24"/>
      <c r="BZR182" s="24"/>
      <c r="BZS182" s="24"/>
      <c r="BZT182" s="24"/>
      <c r="BZU182" s="24"/>
      <c r="BZV182" s="24"/>
      <c r="BZW182" s="24"/>
      <c r="BZX182" s="24"/>
      <c r="BZY182" s="24"/>
      <c r="BZZ182" s="24"/>
      <c r="CAA182" s="24"/>
      <c r="CAB182" s="24"/>
      <c r="CAC182" s="24"/>
      <c r="CAD182" s="24"/>
      <c r="CAE182" s="24"/>
      <c r="CAF182" s="24"/>
      <c r="CAG182" s="24"/>
      <c r="CAH182" s="24"/>
      <c r="CAI182" s="24"/>
      <c r="CAJ182" s="24"/>
      <c r="CAK182" s="24"/>
      <c r="CAL182" s="24"/>
      <c r="CAM182" s="24"/>
      <c r="CAN182" s="24"/>
      <c r="CAO182" s="24"/>
      <c r="CAP182" s="24"/>
      <c r="CAQ182" s="24"/>
      <c r="CAR182" s="24"/>
      <c r="CAS182" s="24"/>
      <c r="CAT182" s="24"/>
      <c r="CAU182" s="24"/>
      <c r="CAV182" s="24"/>
      <c r="CAW182" s="24"/>
      <c r="CAX182" s="24"/>
      <c r="CAY182" s="24"/>
      <c r="CAZ182" s="24"/>
      <c r="CBA182" s="24"/>
      <c r="CBB182" s="24"/>
      <c r="CBC182" s="24"/>
      <c r="CBD182" s="24"/>
      <c r="CBE182" s="24"/>
      <c r="CBF182" s="24"/>
      <c r="CBG182" s="24"/>
      <c r="CBH182" s="24"/>
      <c r="CBI182" s="24"/>
      <c r="CBJ182" s="24"/>
      <c r="CBK182" s="24"/>
      <c r="CBL182" s="24"/>
      <c r="CBM182" s="24"/>
      <c r="CBN182" s="24"/>
      <c r="CBO182" s="24"/>
      <c r="CBP182" s="24"/>
      <c r="CBQ182" s="24"/>
      <c r="CBR182" s="24"/>
      <c r="CBS182" s="24"/>
      <c r="CBT182" s="24"/>
      <c r="CBU182" s="24"/>
      <c r="CBV182" s="24"/>
      <c r="CBW182" s="24"/>
      <c r="CBX182" s="24"/>
      <c r="CBY182" s="24"/>
      <c r="CBZ182" s="24"/>
      <c r="CCA182" s="24"/>
      <c r="CCB182" s="24"/>
      <c r="CCC182" s="24"/>
      <c r="CCD182" s="24"/>
      <c r="CCE182" s="24"/>
      <c r="CCF182" s="24"/>
      <c r="CCG182" s="24"/>
      <c r="CCH182" s="24"/>
      <c r="CCI182" s="24"/>
      <c r="CCJ182" s="24"/>
      <c r="CCK182" s="24"/>
      <c r="CCL182" s="24"/>
      <c r="CCM182" s="24"/>
      <c r="CCN182" s="24"/>
      <c r="CCO182" s="24"/>
      <c r="CCP182" s="24"/>
      <c r="CCQ182" s="24"/>
      <c r="CCR182" s="24"/>
      <c r="CCS182" s="24"/>
      <c r="CCT182" s="24"/>
      <c r="CCU182" s="24"/>
      <c r="CCV182" s="24"/>
      <c r="CCW182" s="24"/>
      <c r="CCX182" s="24"/>
      <c r="CCY182" s="24"/>
      <c r="CCZ182" s="24"/>
      <c r="CDA182" s="24"/>
      <c r="CDB182" s="24"/>
      <c r="CDC182" s="24"/>
      <c r="CDD182" s="24"/>
      <c r="CDE182" s="24"/>
      <c r="CDF182" s="24"/>
      <c r="CDG182" s="24"/>
      <c r="CDH182" s="24"/>
      <c r="CDI182" s="24"/>
      <c r="CDJ182" s="24"/>
      <c r="CDK182" s="24"/>
      <c r="CDL182" s="24"/>
      <c r="CDM182" s="24"/>
      <c r="CDN182" s="24"/>
      <c r="CDO182" s="24"/>
      <c r="CDP182" s="24"/>
      <c r="CDQ182" s="24"/>
      <c r="CDR182" s="24"/>
      <c r="CDS182" s="24"/>
      <c r="CDT182" s="24"/>
      <c r="CDU182" s="24"/>
      <c r="CDV182" s="24"/>
      <c r="CDW182" s="24"/>
      <c r="CDX182" s="24"/>
      <c r="CDY182" s="24"/>
      <c r="CDZ182" s="24"/>
      <c r="CEA182" s="24"/>
      <c r="CEB182" s="24"/>
      <c r="CEC182" s="24"/>
      <c r="CED182" s="24"/>
      <c r="CEE182" s="24"/>
      <c r="CEF182" s="24"/>
      <c r="CEG182" s="24"/>
      <c r="CEH182" s="24"/>
      <c r="CEI182" s="24"/>
      <c r="CEJ182" s="24"/>
      <c r="CEK182" s="24"/>
      <c r="CEL182" s="24"/>
      <c r="CEM182" s="24"/>
      <c r="CEN182" s="24"/>
      <c r="CEO182" s="24"/>
      <c r="CEP182" s="24"/>
      <c r="CEQ182" s="24"/>
      <c r="CER182" s="24"/>
      <c r="CES182" s="24"/>
      <c r="CET182" s="24"/>
      <c r="CEU182" s="24"/>
      <c r="CEV182" s="24"/>
      <c r="CEW182" s="24"/>
      <c r="CEX182" s="24"/>
      <c r="CEY182" s="24"/>
      <c r="CEZ182" s="24"/>
      <c r="CFA182" s="24"/>
      <c r="CFB182" s="24"/>
      <c r="CFC182" s="24"/>
      <c r="CFD182" s="24"/>
      <c r="CFE182" s="24"/>
      <c r="CFF182" s="24"/>
      <c r="CFG182" s="24"/>
      <c r="CFH182" s="24"/>
      <c r="CFI182" s="24"/>
      <c r="CFJ182" s="24"/>
      <c r="CFK182" s="24"/>
      <c r="CFL182" s="24"/>
      <c r="CFM182" s="24"/>
      <c r="CFN182" s="24"/>
      <c r="CFO182" s="24"/>
      <c r="CFP182" s="24"/>
      <c r="CFQ182" s="24"/>
      <c r="CFR182" s="24"/>
      <c r="CFS182" s="24"/>
      <c r="CFT182" s="24"/>
      <c r="CFU182" s="24"/>
      <c r="CFV182" s="24"/>
      <c r="CFW182" s="24"/>
      <c r="CFX182" s="24"/>
      <c r="CFY182" s="24"/>
      <c r="CFZ182" s="24"/>
      <c r="CGA182" s="24"/>
      <c r="CGB182" s="24"/>
      <c r="CGC182" s="24"/>
      <c r="CGD182" s="24"/>
      <c r="CGE182" s="24"/>
      <c r="CGF182" s="24"/>
      <c r="CGG182" s="24"/>
      <c r="CGH182" s="24"/>
      <c r="CGI182" s="24"/>
      <c r="CGJ182" s="24"/>
      <c r="CGK182" s="24"/>
      <c r="CGL182" s="24"/>
      <c r="CGM182" s="24"/>
      <c r="CGN182" s="24"/>
      <c r="CGO182" s="24"/>
      <c r="CGP182" s="24"/>
      <c r="CGQ182" s="24"/>
      <c r="CGR182" s="24"/>
      <c r="CGS182" s="24"/>
      <c r="CGT182" s="24"/>
      <c r="CGU182" s="24"/>
      <c r="CGV182" s="24"/>
      <c r="CGW182" s="24"/>
      <c r="CGX182" s="24"/>
      <c r="CGY182" s="24"/>
      <c r="CGZ182" s="24"/>
      <c r="CHA182" s="24"/>
      <c r="CHB182" s="24"/>
      <c r="CHC182" s="24"/>
      <c r="CHD182" s="24"/>
      <c r="CHE182" s="24"/>
      <c r="CHF182" s="24"/>
      <c r="CHG182" s="24"/>
      <c r="CHH182" s="24"/>
      <c r="CHI182" s="24"/>
      <c r="CHJ182" s="24"/>
      <c r="CHK182" s="24"/>
      <c r="CHL182" s="24"/>
      <c r="CHM182" s="24"/>
      <c r="CHN182" s="24"/>
      <c r="CHO182" s="24"/>
      <c r="CHP182" s="24"/>
      <c r="CHQ182" s="24"/>
      <c r="CHR182" s="24"/>
      <c r="CHS182" s="24"/>
      <c r="CHT182" s="24"/>
      <c r="CHU182" s="24"/>
      <c r="CHV182" s="24"/>
      <c r="CHW182" s="24"/>
      <c r="CHX182" s="24"/>
      <c r="CHY182" s="24"/>
      <c r="CHZ182" s="24"/>
      <c r="CIA182" s="24"/>
      <c r="CIB182" s="24"/>
      <c r="CIC182" s="24"/>
      <c r="CID182" s="24"/>
      <c r="CIE182" s="24"/>
      <c r="CIF182" s="24"/>
      <c r="CIG182" s="24"/>
      <c r="CIH182" s="24"/>
      <c r="CII182" s="24"/>
      <c r="CIJ182" s="24"/>
      <c r="CIK182" s="24"/>
      <c r="CIL182" s="24"/>
      <c r="CIM182" s="24"/>
      <c r="CIN182" s="24"/>
      <c r="CIO182" s="24"/>
      <c r="CIP182" s="24"/>
      <c r="CIQ182" s="24"/>
      <c r="CIR182" s="24"/>
      <c r="CIS182" s="24"/>
      <c r="CIT182" s="24"/>
      <c r="CIU182" s="24"/>
      <c r="CIV182" s="24"/>
      <c r="CIW182" s="24"/>
      <c r="CIX182" s="24"/>
      <c r="CIY182" s="24"/>
      <c r="CIZ182" s="24"/>
      <c r="CJA182" s="24"/>
      <c r="CJB182" s="24"/>
      <c r="CJC182" s="24"/>
      <c r="CJD182" s="24"/>
      <c r="CJE182" s="24"/>
      <c r="CJF182" s="24"/>
      <c r="CJG182" s="24"/>
      <c r="CJH182" s="24"/>
      <c r="CJI182" s="24"/>
      <c r="CJJ182" s="24"/>
      <c r="CJK182" s="24"/>
      <c r="CJL182" s="24"/>
      <c r="CJM182" s="24"/>
      <c r="CJN182" s="24"/>
      <c r="CJO182" s="24"/>
      <c r="CJP182" s="24"/>
      <c r="CJQ182" s="24"/>
      <c r="CJR182" s="24"/>
      <c r="CJS182" s="24"/>
      <c r="CJT182" s="24"/>
      <c r="CJU182" s="24"/>
      <c r="CJV182" s="24"/>
      <c r="CJW182" s="24"/>
      <c r="CJX182" s="24"/>
      <c r="CJY182" s="24"/>
      <c r="CJZ182" s="24"/>
      <c r="CKA182" s="24"/>
      <c r="CKB182" s="24"/>
      <c r="CKC182" s="24"/>
      <c r="CKD182" s="24"/>
      <c r="CKE182" s="24"/>
      <c r="CKF182" s="24"/>
      <c r="CKG182" s="24"/>
      <c r="CKH182" s="24"/>
      <c r="CKI182" s="24"/>
      <c r="CKJ182" s="24"/>
      <c r="CKK182" s="24"/>
      <c r="CKL182" s="24"/>
      <c r="CKM182" s="24"/>
      <c r="CKN182" s="24"/>
      <c r="CKO182" s="24"/>
      <c r="CKP182" s="24"/>
      <c r="CKQ182" s="24"/>
      <c r="CKR182" s="24"/>
      <c r="CKS182" s="24"/>
      <c r="CKT182" s="24"/>
      <c r="CKU182" s="24"/>
      <c r="CKV182" s="24"/>
      <c r="CKW182" s="24"/>
      <c r="CKX182" s="24"/>
      <c r="CKY182" s="24"/>
      <c r="CKZ182" s="24"/>
      <c r="CLA182" s="24"/>
      <c r="CLB182" s="24"/>
      <c r="CLC182" s="24"/>
      <c r="CLD182" s="24"/>
      <c r="CLE182" s="24"/>
      <c r="CLF182" s="24"/>
      <c r="CLG182" s="24"/>
      <c r="CLH182" s="24"/>
      <c r="CLI182" s="24"/>
      <c r="CLJ182" s="24"/>
      <c r="CLK182" s="24"/>
      <c r="CLL182" s="24"/>
      <c r="CLM182" s="24"/>
      <c r="CLN182" s="24"/>
      <c r="CLO182" s="24"/>
      <c r="CLP182" s="24"/>
      <c r="CLQ182" s="24"/>
      <c r="CLR182" s="24"/>
      <c r="CLS182" s="24"/>
      <c r="CLT182" s="24"/>
      <c r="CLU182" s="24"/>
      <c r="CLV182" s="24"/>
      <c r="CLW182" s="24"/>
      <c r="CLX182" s="24"/>
      <c r="CLY182" s="24"/>
      <c r="CLZ182" s="24"/>
      <c r="CMA182" s="24"/>
      <c r="CMB182" s="24"/>
      <c r="CMC182" s="24"/>
      <c r="CMD182" s="24"/>
      <c r="CME182" s="24"/>
      <c r="CMF182" s="24"/>
      <c r="CMG182" s="24"/>
      <c r="CMH182" s="24"/>
      <c r="CMI182" s="24"/>
      <c r="CMJ182" s="24"/>
      <c r="CMK182" s="24"/>
      <c r="CML182" s="24"/>
      <c r="CMM182" s="24"/>
      <c r="CMN182" s="24"/>
      <c r="CMO182" s="24"/>
      <c r="CMP182" s="24"/>
      <c r="CMQ182" s="24"/>
      <c r="CMR182" s="24"/>
      <c r="CMS182" s="24"/>
      <c r="CMT182" s="24"/>
      <c r="CMU182" s="24"/>
      <c r="CMV182" s="24"/>
      <c r="CMW182" s="24"/>
      <c r="CMX182" s="24"/>
      <c r="CMY182" s="24"/>
      <c r="CMZ182" s="24"/>
      <c r="CNA182" s="24"/>
      <c r="CNB182" s="24"/>
      <c r="CNC182" s="24"/>
      <c r="CND182" s="24"/>
      <c r="CNE182" s="24"/>
      <c r="CNF182" s="24"/>
      <c r="CNG182" s="24"/>
      <c r="CNH182" s="24"/>
      <c r="CNI182" s="24"/>
      <c r="CNJ182" s="24"/>
      <c r="CNK182" s="24"/>
      <c r="CNL182" s="24"/>
      <c r="CNM182" s="24"/>
      <c r="CNN182" s="24"/>
      <c r="CNO182" s="24"/>
      <c r="CNP182" s="24"/>
      <c r="CNQ182" s="24"/>
      <c r="CNR182" s="24"/>
      <c r="CNS182" s="24"/>
      <c r="CNT182" s="24"/>
      <c r="CNU182" s="24"/>
      <c r="CNV182" s="24"/>
      <c r="CNW182" s="24"/>
      <c r="CNX182" s="24"/>
      <c r="CNY182" s="24"/>
      <c r="CNZ182" s="24"/>
      <c r="COA182" s="24"/>
      <c r="COB182" s="24"/>
      <c r="COC182" s="24"/>
      <c r="COD182" s="24"/>
      <c r="COE182" s="24"/>
      <c r="COF182" s="24"/>
      <c r="COG182" s="24"/>
      <c r="COH182" s="24"/>
      <c r="COI182" s="24"/>
      <c r="COJ182" s="24"/>
      <c r="COK182" s="24"/>
      <c r="COL182" s="24"/>
      <c r="COM182" s="24"/>
      <c r="CON182" s="24"/>
      <c r="COO182" s="24"/>
      <c r="COP182" s="24"/>
      <c r="COQ182" s="24"/>
      <c r="COR182" s="24"/>
      <c r="COS182" s="24"/>
      <c r="COT182" s="24"/>
      <c r="COU182" s="24"/>
      <c r="COV182" s="24"/>
      <c r="COW182" s="24"/>
      <c r="COX182" s="24"/>
      <c r="COY182" s="24"/>
      <c r="COZ182" s="24"/>
      <c r="CPA182" s="24"/>
      <c r="CPB182" s="24"/>
      <c r="CPC182" s="24"/>
      <c r="CPD182" s="24"/>
      <c r="CPE182" s="24"/>
      <c r="CPF182" s="24"/>
      <c r="CPG182" s="24"/>
      <c r="CPH182" s="24"/>
      <c r="CPI182" s="24"/>
      <c r="CPJ182" s="24"/>
      <c r="CPK182" s="24"/>
      <c r="CPL182" s="24"/>
      <c r="CPM182" s="24"/>
      <c r="CPN182" s="24"/>
      <c r="CPO182" s="24"/>
      <c r="CPP182" s="24"/>
      <c r="CPQ182" s="24"/>
      <c r="CPR182" s="24"/>
      <c r="CPS182" s="24"/>
      <c r="CPT182" s="24"/>
      <c r="CPU182" s="24"/>
      <c r="CPV182" s="24"/>
      <c r="CPW182" s="24"/>
      <c r="CPX182" s="24"/>
      <c r="CPY182" s="24"/>
      <c r="CPZ182" s="24"/>
      <c r="CQA182" s="24"/>
      <c r="CQB182" s="24"/>
      <c r="CQC182" s="24"/>
      <c r="CQD182" s="24"/>
      <c r="CQE182" s="24"/>
      <c r="CQF182" s="24"/>
      <c r="CQG182" s="24"/>
      <c r="CQH182" s="24"/>
      <c r="CQI182" s="24"/>
      <c r="CQJ182" s="24"/>
      <c r="CQK182" s="24"/>
      <c r="CQL182" s="24"/>
      <c r="CQM182" s="24"/>
      <c r="CQN182" s="24"/>
      <c r="CQO182" s="24"/>
      <c r="CQP182" s="24"/>
      <c r="CQQ182" s="24"/>
      <c r="CQR182" s="24"/>
      <c r="CQS182" s="24"/>
      <c r="CQT182" s="24"/>
      <c r="CQU182" s="24"/>
      <c r="CQV182" s="24"/>
      <c r="CQW182" s="24"/>
      <c r="CQX182" s="24"/>
      <c r="CQY182" s="24"/>
      <c r="CQZ182" s="24"/>
      <c r="CRA182" s="24"/>
      <c r="CRB182" s="24"/>
      <c r="CRC182" s="24"/>
      <c r="CRD182" s="24"/>
      <c r="CRE182" s="24"/>
      <c r="CRF182" s="24"/>
      <c r="CRG182" s="24"/>
      <c r="CRH182" s="24"/>
      <c r="CRI182" s="24"/>
      <c r="CRJ182" s="24"/>
      <c r="CRK182" s="24"/>
      <c r="CRL182" s="24"/>
      <c r="CRM182" s="24"/>
      <c r="CRN182" s="24"/>
      <c r="CRO182" s="24"/>
      <c r="CRP182" s="24"/>
      <c r="CRQ182" s="24"/>
      <c r="CRR182" s="24"/>
      <c r="CRS182" s="24"/>
      <c r="CRT182" s="24"/>
      <c r="CRU182" s="24"/>
      <c r="CRV182" s="24"/>
      <c r="CRW182" s="24"/>
      <c r="CRX182" s="24"/>
      <c r="CRY182" s="24"/>
      <c r="CRZ182" s="24"/>
      <c r="CSA182" s="24"/>
      <c r="CSB182" s="24"/>
      <c r="CSC182" s="24"/>
      <c r="CSD182" s="24"/>
      <c r="CSE182" s="24"/>
      <c r="CSF182" s="24"/>
      <c r="CSG182" s="24"/>
      <c r="CSH182" s="24"/>
      <c r="CSI182" s="24"/>
      <c r="CSJ182" s="24"/>
      <c r="CSK182" s="24"/>
      <c r="CSL182" s="24"/>
      <c r="CSM182" s="24"/>
      <c r="CSN182" s="24"/>
      <c r="CSO182" s="24"/>
      <c r="CSP182" s="24"/>
      <c r="CSQ182" s="24"/>
      <c r="CSR182" s="24"/>
      <c r="CSS182" s="24"/>
      <c r="CST182" s="24"/>
      <c r="CSU182" s="24"/>
      <c r="CSV182" s="24"/>
      <c r="CSW182" s="24"/>
      <c r="CSX182" s="24"/>
      <c r="CSY182" s="24"/>
      <c r="CSZ182" s="24"/>
      <c r="CTA182" s="24"/>
      <c r="CTB182" s="24"/>
      <c r="CTC182" s="24"/>
      <c r="CTD182" s="24"/>
      <c r="CTE182" s="24"/>
      <c r="CTF182" s="24"/>
      <c r="CTG182" s="24"/>
      <c r="CTH182" s="24"/>
      <c r="CTI182" s="24"/>
      <c r="CTJ182" s="24"/>
      <c r="CTK182" s="24"/>
      <c r="CTL182" s="24"/>
      <c r="CTM182" s="24"/>
      <c r="CTN182" s="24"/>
      <c r="CTO182" s="24"/>
      <c r="CTP182" s="24"/>
      <c r="CTQ182" s="24"/>
      <c r="CTR182" s="24"/>
      <c r="CTS182" s="24"/>
      <c r="CTT182" s="24"/>
      <c r="CTU182" s="24"/>
      <c r="CTV182" s="24"/>
      <c r="CTW182" s="24"/>
      <c r="CTX182" s="24"/>
      <c r="CTY182" s="24"/>
      <c r="CTZ182" s="24"/>
      <c r="CUA182" s="24"/>
      <c r="CUB182" s="24"/>
      <c r="CUC182" s="24"/>
      <c r="CUD182" s="24"/>
      <c r="CUE182" s="24"/>
      <c r="CUF182" s="24"/>
      <c r="CUG182" s="24"/>
      <c r="CUH182" s="24"/>
      <c r="CUI182" s="24"/>
      <c r="CUJ182" s="24"/>
      <c r="CUK182" s="24"/>
      <c r="CUL182" s="24"/>
      <c r="CUM182" s="24"/>
      <c r="CUN182" s="24"/>
      <c r="CUO182" s="24"/>
      <c r="CUP182" s="24"/>
      <c r="CUQ182" s="24"/>
      <c r="CUR182" s="24"/>
      <c r="CUS182" s="24"/>
      <c r="CUT182" s="24"/>
      <c r="CUU182" s="24"/>
      <c r="CUV182" s="24"/>
      <c r="CUW182" s="24"/>
      <c r="CUX182" s="24"/>
      <c r="CUY182" s="24"/>
      <c r="CUZ182" s="24"/>
      <c r="CVA182" s="24"/>
      <c r="CVB182" s="24"/>
      <c r="CVC182" s="24"/>
      <c r="CVD182" s="24"/>
      <c r="CVE182" s="24"/>
      <c r="CVF182" s="24"/>
      <c r="CVG182" s="24"/>
      <c r="CVH182" s="24"/>
      <c r="CVI182" s="24"/>
      <c r="CVJ182" s="24"/>
      <c r="CVK182" s="24"/>
      <c r="CVL182" s="24"/>
      <c r="CVM182" s="24"/>
      <c r="CVN182" s="24"/>
      <c r="CVO182" s="24"/>
      <c r="CVP182" s="24"/>
      <c r="CVQ182" s="24"/>
      <c r="CVR182" s="24"/>
      <c r="CVS182" s="24"/>
      <c r="CVT182" s="24"/>
      <c r="CVU182" s="24"/>
      <c r="CVV182" s="24"/>
      <c r="CVW182" s="24"/>
      <c r="CVX182" s="24"/>
      <c r="CVY182" s="24"/>
      <c r="CVZ182" s="24"/>
      <c r="CWA182" s="24"/>
      <c r="CWB182" s="24"/>
      <c r="CWC182" s="24"/>
      <c r="CWD182" s="24"/>
      <c r="CWE182" s="24"/>
      <c r="CWF182" s="24"/>
      <c r="CWG182" s="24"/>
      <c r="CWH182" s="24"/>
      <c r="CWI182" s="24"/>
      <c r="CWJ182" s="24"/>
      <c r="CWK182" s="24"/>
      <c r="CWL182" s="24"/>
      <c r="CWM182" s="24"/>
      <c r="CWN182" s="24"/>
      <c r="CWO182" s="24"/>
      <c r="CWP182" s="24"/>
      <c r="CWQ182" s="24"/>
      <c r="CWR182" s="24"/>
      <c r="CWS182" s="24"/>
      <c r="CWT182" s="24"/>
      <c r="CWU182" s="24"/>
      <c r="CWV182" s="24"/>
      <c r="CWW182" s="24"/>
      <c r="CWX182" s="24"/>
      <c r="CWY182" s="24"/>
      <c r="CWZ182" s="24"/>
      <c r="CXA182" s="24"/>
      <c r="CXB182" s="24"/>
      <c r="CXC182" s="24"/>
      <c r="CXD182" s="24"/>
      <c r="CXE182" s="24"/>
      <c r="CXF182" s="24"/>
      <c r="CXG182" s="24"/>
      <c r="CXH182" s="24"/>
      <c r="CXI182" s="24"/>
      <c r="CXJ182" s="24"/>
      <c r="CXK182" s="24"/>
      <c r="CXL182" s="24"/>
      <c r="CXM182" s="24"/>
      <c r="CXN182" s="24"/>
      <c r="CXO182" s="24"/>
      <c r="CXP182" s="24"/>
      <c r="CXQ182" s="24"/>
      <c r="CXR182" s="24"/>
      <c r="CXS182" s="24"/>
      <c r="CXT182" s="24"/>
      <c r="CXU182" s="24"/>
      <c r="CXV182" s="24"/>
      <c r="CXW182" s="24"/>
      <c r="CXX182" s="24"/>
      <c r="CXY182" s="24"/>
      <c r="CXZ182" s="24"/>
      <c r="CYA182" s="24"/>
      <c r="CYB182" s="24"/>
      <c r="CYC182" s="24"/>
      <c r="CYD182" s="24"/>
      <c r="CYE182" s="24"/>
      <c r="CYF182" s="24"/>
      <c r="CYG182" s="24"/>
      <c r="CYH182" s="24"/>
      <c r="CYI182" s="24"/>
      <c r="CYJ182" s="24"/>
      <c r="CYK182" s="24"/>
      <c r="CYL182" s="24"/>
      <c r="CYM182" s="24"/>
      <c r="CYN182" s="24"/>
      <c r="CYO182" s="24"/>
      <c r="CYP182" s="24"/>
      <c r="CYQ182" s="24"/>
      <c r="CYR182" s="24"/>
      <c r="CYS182" s="24"/>
      <c r="CYT182" s="24"/>
      <c r="CYU182" s="24"/>
      <c r="CYV182" s="24"/>
      <c r="CYW182" s="24"/>
      <c r="CYX182" s="24"/>
      <c r="CYY182" s="24"/>
      <c r="CYZ182" s="24"/>
      <c r="CZA182" s="24"/>
      <c r="CZB182" s="24"/>
      <c r="CZC182" s="24"/>
      <c r="CZD182" s="24"/>
      <c r="CZE182" s="24"/>
      <c r="CZF182" s="24"/>
      <c r="CZG182" s="24"/>
      <c r="CZH182" s="24"/>
      <c r="CZI182" s="24"/>
      <c r="CZJ182" s="24"/>
      <c r="CZK182" s="24"/>
      <c r="CZL182" s="24"/>
      <c r="CZM182" s="24"/>
      <c r="CZN182" s="24"/>
      <c r="CZO182" s="24"/>
      <c r="CZP182" s="24"/>
      <c r="CZQ182" s="24"/>
      <c r="CZR182" s="24"/>
      <c r="CZS182" s="24"/>
      <c r="CZT182" s="24"/>
      <c r="CZU182" s="24"/>
      <c r="CZV182" s="24"/>
      <c r="CZW182" s="24"/>
      <c r="CZX182" s="24"/>
      <c r="CZY182" s="24"/>
      <c r="CZZ182" s="24"/>
      <c r="DAA182" s="24"/>
      <c r="DAB182" s="24"/>
      <c r="DAC182" s="24"/>
      <c r="DAD182" s="24"/>
      <c r="DAE182" s="24"/>
      <c r="DAF182" s="24"/>
      <c r="DAG182" s="24"/>
      <c r="DAH182" s="24"/>
      <c r="DAI182" s="24"/>
      <c r="DAJ182" s="24"/>
      <c r="DAK182" s="24"/>
      <c r="DAL182" s="24"/>
      <c r="DAM182" s="24"/>
      <c r="DAN182" s="24"/>
      <c r="DAO182" s="24"/>
      <c r="DAP182" s="24"/>
      <c r="DAQ182" s="24"/>
      <c r="DAR182" s="24"/>
      <c r="DAS182" s="24"/>
      <c r="DAT182" s="24"/>
      <c r="DAU182" s="24"/>
      <c r="DAV182" s="24"/>
      <c r="DAW182" s="24"/>
      <c r="DAX182" s="24"/>
      <c r="DAY182" s="24"/>
      <c r="DAZ182" s="24"/>
      <c r="DBA182" s="24"/>
      <c r="DBB182" s="24"/>
      <c r="DBC182" s="24"/>
      <c r="DBD182" s="24"/>
      <c r="DBE182" s="24"/>
      <c r="DBF182" s="24"/>
      <c r="DBG182" s="24"/>
      <c r="DBH182" s="24"/>
      <c r="DBI182" s="24"/>
      <c r="DBJ182" s="24"/>
      <c r="DBK182" s="24"/>
      <c r="DBL182" s="24"/>
      <c r="DBM182" s="24"/>
      <c r="DBN182" s="24"/>
      <c r="DBO182" s="24"/>
      <c r="DBP182" s="24"/>
      <c r="DBQ182" s="24"/>
      <c r="DBR182" s="24"/>
      <c r="DBS182" s="24"/>
      <c r="DBT182" s="24"/>
      <c r="DBU182" s="24"/>
      <c r="DBV182" s="24"/>
      <c r="DBW182" s="24"/>
      <c r="DBX182" s="24"/>
      <c r="DBY182" s="24"/>
      <c r="DBZ182" s="24"/>
      <c r="DCA182" s="24"/>
      <c r="DCB182" s="24"/>
      <c r="DCC182" s="24"/>
      <c r="DCD182" s="24"/>
      <c r="DCE182" s="24"/>
      <c r="DCF182" s="24"/>
      <c r="DCG182" s="24"/>
      <c r="DCH182" s="24"/>
      <c r="DCI182" s="24"/>
      <c r="DCJ182" s="24"/>
      <c r="DCK182" s="24"/>
      <c r="DCL182" s="24"/>
      <c r="DCM182" s="24"/>
      <c r="DCN182" s="24"/>
      <c r="DCO182" s="24"/>
      <c r="DCP182" s="24"/>
      <c r="DCQ182" s="24"/>
      <c r="DCR182" s="24"/>
      <c r="DCS182" s="24"/>
      <c r="DCT182" s="24"/>
      <c r="DCU182" s="24"/>
      <c r="DCV182" s="24"/>
      <c r="DCW182" s="24"/>
      <c r="DCX182" s="24"/>
      <c r="DCY182" s="24"/>
      <c r="DCZ182" s="24"/>
      <c r="DDA182" s="24"/>
      <c r="DDB182" s="24"/>
      <c r="DDC182" s="24"/>
      <c r="DDD182" s="24"/>
      <c r="DDE182" s="24"/>
      <c r="DDF182" s="24"/>
      <c r="DDG182" s="24"/>
      <c r="DDH182" s="24"/>
      <c r="DDI182" s="24"/>
      <c r="DDJ182" s="24"/>
      <c r="DDK182" s="24"/>
      <c r="DDL182" s="24"/>
      <c r="DDM182" s="24"/>
      <c r="DDN182" s="24"/>
      <c r="DDO182" s="24"/>
      <c r="DDP182" s="24"/>
      <c r="DDQ182" s="24"/>
      <c r="DDR182" s="24"/>
      <c r="DDS182" s="24"/>
      <c r="DDT182" s="24"/>
      <c r="DDU182" s="24"/>
      <c r="DDV182" s="24"/>
      <c r="DDW182" s="24"/>
      <c r="DDX182" s="24"/>
      <c r="DDY182" s="24"/>
      <c r="DDZ182" s="24"/>
      <c r="DEA182" s="24"/>
      <c r="DEB182" s="24"/>
      <c r="DEC182" s="24"/>
      <c r="DED182" s="24"/>
      <c r="DEE182" s="24"/>
      <c r="DEF182" s="24"/>
      <c r="DEG182" s="24"/>
      <c r="DEH182" s="24"/>
      <c r="DEI182" s="24"/>
      <c r="DEJ182" s="24"/>
      <c r="DEK182" s="24"/>
      <c r="DEL182" s="24"/>
      <c r="DEM182" s="24"/>
      <c r="DEN182" s="24"/>
      <c r="DEO182" s="24"/>
      <c r="DEP182" s="24"/>
      <c r="DEQ182" s="24"/>
      <c r="DER182" s="24"/>
      <c r="DES182" s="24"/>
      <c r="DET182" s="24"/>
      <c r="DEU182" s="24"/>
      <c r="DEV182" s="24"/>
      <c r="DEW182" s="24"/>
      <c r="DEX182" s="24"/>
      <c r="DEY182" s="24"/>
      <c r="DEZ182" s="24"/>
      <c r="DFA182" s="24"/>
      <c r="DFB182" s="24"/>
      <c r="DFC182" s="24"/>
      <c r="DFD182" s="24"/>
      <c r="DFE182" s="24"/>
      <c r="DFF182" s="24"/>
      <c r="DFG182" s="24"/>
      <c r="DFH182" s="24"/>
      <c r="DFI182" s="24"/>
      <c r="DFJ182" s="24"/>
      <c r="DFK182" s="24"/>
      <c r="DFL182" s="24"/>
      <c r="DFM182" s="24"/>
      <c r="DFN182" s="24"/>
      <c r="DFO182" s="24"/>
      <c r="DFP182" s="24"/>
      <c r="DFQ182" s="24"/>
      <c r="DFR182" s="24"/>
      <c r="DFS182" s="24"/>
      <c r="DFT182" s="24"/>
      <c r="DFU182" s="24"/>
      <c r="DFV182" s="24"/>
      <c r="DFW182" s="24"/>
      <c r="DFX182" s="24"/>
      <c r="DFY182" s="24"/>
      <c r="DFZ182" s="24"/>
      <c r="DGA182" s="24"/>
      <c r="DGB182" s="24"/>
      <c r="DGC182" s="24"/>
      <c r="DGD182" s="24"/>
      <c r="DGE182" s="24"/>
      <c r="DGF182" s="24"/>
      <c r="DGG182" s="24"/>
      <c r="DGH182" s="24"/>
      <c r="DGI182" s="24"/>
      <c r="DGJ182" s="24"/>
      <c r="DGK182" s="24"/>
      <c r="DGL182" s="24"/>
      <c r="DGM182" s="24"/>
      <c r="DGN182" s="24"/>
      <c r="DGO182" s="24"/>
      <c r="DGP182" s="24"/>
      <c r="DGQ182" s="24"/>
      <c r="DGR182" s="24"/>
      <c r="DGS182" s="24"/>
      <c r="DGT182" s="24"/>
      <c r="DGU182" s="24"/>
      <c r="DGV182" s="24"/>
      <c r="DGW182" s="24"/>
      <c r="DGX182" s="24"/>
      <c r="DGY182" s="24"/>
      <c r="DGZ182" s="24"/>
      <c r="DHA182" s="24"/>
      <c r="DHB182" s="24"/>
      <c r="DHC182" s="24"/>
      <c r="DHD182" s="24"/>
      <c r="DHE182" s="24"/>
      <c r="DHF182" s="24"/>
      <c r="DHG182" s="24"/>
      <c r="DHH182" s="24"/>
      <c r="DHI182" s="24"/>
      <c r="DHJ182" s="24"/>
      <c r="DHK182" s="24"/>
      <c r="DHL182" s="24"/>
      <c r="DHM182" s="24"/>
      <c r="DHN182" s="24"/>
      <c r="DHO182" s="24"/>
      <c r="DHP182" s="24"/>
      <c r="DHQ182" s="24"/>
      <c r="DHR182" s="24"/>
      <c r="DHS182" s="24"/>
      <c r="DHT182" s="24"/>
      <c r="DHU182" s="24"/>
      <c r="DHV182" s="24"/>
      <c r="DHW182" s="24"/>
      <c r="DHX182" s="24"/>
      <c r="DHY182" s="24"/>
      <c r="DHZ182" s="24"/>
      <c r="DIA182" s="24"/>
      <c r="DIB182" s="24"/>
      <c r="DIC182" s="24"/>
      <c r="DID182" s="24"/>
      <c r="DIE182" s="24"/>
      <c r="DIF182" s="24"/>
      <c r="DIG182" s="24"/>
      <c r="DIH182" s="24"/>
      <c r="DII182" s="24"/>
      <c r="DIJ182" s="24"/>
      <c r="DIK182" s="24"/>
      <c r="DIL182" s="24"/>
      <c r="DIM182" s="24"/>
      <c r="DIN182" s="24"/>
      <c r="DIO182" s="24"/>
      <c r="DIP182" s="24"/>
      <c r="DIQ182" s="24"/>
      <c r="DIR182" s="24"/>
      <c r="DIS182" s="24"/>
      <c r="DIT182" s="24"/>
      <c r="DIU182" s="24"/>
      <c r="DIV182" s="24"/>
      <c r="DIW182" s="24"/>
      <c r="DIX182" s="24"/>
      <c r="DIY182" s="24"/>
      <c r="DIZ182" s="24"/>
      <c r="DJA182" s="24"/>
      <c r="DJB182" s="24"/>
      <c r="DJC182" s="24"/>
      <c r="DJD182" s="24"/>
      <c r="DJE182" s="24"/>
      <c r="DJF182" s="24"/>
      <c r="DJG182" s="24"/>
      <c r="DJH182" s="24"/>
      <c r="DJI182" s="24"/>
      <c r="DJJ182" s="24"/>
      <c r="DJK182" s="24"/>
      <c r="DJL182" s="24"/>
      <c r="DJM182" s="24"/>
      <c r="DJN182" s="24"/>
      <c r="DJO182" s="24"/>
      <c r="DJP182" s="24"/>
      <c r="DJQ182" s="24"/>
      <c r="DJR182" s="24"/>
      <c r="DJS182" s="24"/>
      <c r="DJT182" s="24"/>
      <c r="DJU182" s="24"/>
      <c r="DJV182" s="24"/>
      <c r="DJW182" s="24"/>
      <c r="DJX182" s="24"/>
      <c r="DJY182" s="24"/>
      <c r="DJZ182" s="24"/>
      <c r="DKA182" s="24"/>
      <c r="DKB182" s="24"/>
      <c r="DKC182" s="24"/>
      <c r="DKD182" s="24"/>
      <c r="DKE182" s="24"/>
      <c r="DKF182" s="24"/>
      <c r="DKG182" s="24"/>
      <c r="DKH182" s="24"/>
      <c r="DKI182" s="24"/>
      <c r="DKJ182" s="24"/>
      <c r="DKK182" s="24"/>
      <c r="DKL182" s="24"/>
      <c r="DKM182" s="24"/>
      <c r="DKN182" s="24"/>
      <c r="DKO182" s="24"/>
      <c r="DKP182" s="24"/>
      <c r="DKQ182" s="24"/>
      <c r="DKR182" s="24"/>
      <c r="DKS182" s="24"/>
      <c r="DKT182" s="24"/>
      <c r="DKU182" s="24"/>
      <c r="DKV182" s="24"/>
      <c r="DKW182" s="24"/>
      <c r="DKX182" s="24"/>
      <c r="DKY182" s="24"/>
      <c r="DKZ182" s="24"/>
      <c r="DLA182" s="24"/>
      <c r="DLB182" s="24"/>
      <c r="DLC182" s="24"/>
      <c r="DLD182" s="24"/>
      <c r="DLE182" s="24"/>
      <c r="DLF182" s="24"/>
      <c r="DLG182" s="24"/>
      <c r="DLH182" s="24"/>
      <c r="DLI182" s="24"/>
      <c r="DLJ182" s="24"/>
      <c r="DLK182" s="24"/>
      <c r="DLL182" s="24"/>
      <c r="DLM182" s="24"/>
      <c r="DLN182" s="24"/>
      <c r="DLO182" s="24"/>
      <c r="DLP182" s="24"/>
      <c r="DLQ182" s="24"/>
      <c r="DLR182" s="24"/>
      <c r="DLS182" s="24"/>
      <c r="DLT182" s="24"/>
      <c r="DLU182" s="24"/>
      <c r="DLV182" s="24"/>
      <c r="DLW182" s="24"/>
      <c r="DLX182" s="24"/>
      <c r="DLY182" s="24"/>
      <c r="DLZ182" s="24"/>
      <c r="DMA182" s="24"/>
      <c r="DMB182" s="24"/>
      <c r="DMC182" s="24"/>
      <c r="DMD182" s="24"/>
      <c r="DME182" s="24"/>
      <c r="DMF182" s="24"/>
      <c r="DMG182" s="24"/>
      <c r="DMH182" s="24"/>
      <c r="DMI182" s="24"/>
      <c r="DMJ182" s="24"/>
      <c r="DMK182" s="24"/>
      <c r="DML182" s="24"/>
      <c r="DMM182" s="24"/>
      <c r="DMN182" s="24"/>
      <c r="DMO182" s="24"/>
      <c r="DMP182" s="24"/>
      <c r="DMQ182" s="24"/>
      <c r="DMR182" s="24"/>
      <c r="DMS182" s="24"/>
      <c r="DMT182" s="24"/>
      <c r="DMU182" s="24"/>
      <c r="DMV182" s="24"/>
      <c r="DMW182" s="24"/>
      <c r="DMX182" s="24"/>
      <c r="DMY182" s="24"/>
      <c r="DMZ182" s="24"/>
      <c r="DNA182" s="24"/>
      <c r="DNB182" s="24"/>
      <c r="DNC182" s="24"/>
      <c r="DND182" s="24"/>
      <c r="DNE182" s="24"/>
      <c r="DNF182" s="24"/>
      <c r="DNG182" s="24"/>
      <c r="DNH182" s="24"/>
      <c r="DNI182" s="24"/>
      <c r="DNJ182" s="24"/>
      <c r="DNK182" s="24"/>
      <c r="DNL182" s="24"/>
      <c r="DNM182" s="24"/>
      <c r="DNN182" s="24"/>
      <c r="DNO182" s="24"/>
      <c r="DNP182" s="24"/>
      <c r="DNQ182" s="24"/>
      <c r="DNR182" s="24"/>
      <c r="DNS182" s="24"/>
      <c r="DNT182" s="24"/>
      <c r="DNU182" s="24"/>
      <c r="DNV182" s="24"/>
      <c r="DNW182" s="24"/>
      <c r="DNX182" s="24"/>
      <c r="DNY182" s="24"/>
      <c r="DNZ182" s="24"/>
      <c r="DOA182" s="24"/>
      <c r="DOB182" s="24"/>
      <c r="DOC182" s="24"/>
      <c r="DOD182" s="24"/>
      <c r="DOE182" s="24"/>
      <c r="DOF182" s="24"/>
      <c r="DOG182" s="24"/>
      <c r="DOH182" s="24"/>
      <c r="DOI182" s="24"/>
      <c r="DOJ182" s="24"/>
      <c r="DOK182" s="24"/>
      <c r="DOL182" s="24"/>
      <c r="DOM182" s="24"/>
      <c r="DON182" s="24"/>
      <c r="DOO182" s="24"/>
      <c r="DOP182" s="24"/>
      <c r="DOQ182" s="24"/>
      <c r="DOR182" s="24"/>
      <c r="DOS182" s="24"/>
      <c r="DOT182" s="24"/>
      <c r="DOU182" s="24"/>
      <c r="DOV182" s="24"/>
      <c r="DOW182" s="24"/>
      <c r="DOX182" s="24"/>
      <c r="DOY182" s="24"/>
      <c r="DOZ182" s="24"/>
      <c r="DPA182" s="24"/>
      <c r="DPB182" s="24"/>
      <c r="DPC182" s="24"/>
      <c r="DPD182" s="24"/>
      <c r="DPE182" s="24"/>
      <c r="DPF182" s="24"/>
      <c r="DPG182" s="24"/>
      <c r="DPH182" s="24"/>
      <c r="DPI182" s="24"/>
      <c r="DPJ182" s="24"/>
      <c r="DPK182" s="24"/>
      <c r="DPL182" s="24"/>
      <c r="DPM182" s="24"/>
      <c r="DPN182" s="24"/>
      <c r="DPO182" s="24"/>
      <c r="DPP182" s="24"/>
      <c r="DPQ182" s="24"/>
      <c r="DPR182" s="24"/>
      <c r="DPS182" s="24"/>
      <c r="DPT182" s="24"/>
      <c r="DPU182" s="24"/>
      <c r="DPV182" s="24"/>
      <c r="DPW182" s="24"/>
      <c r="DPX182" s="24"/>
      <c r="DPY182" s="24"/>
      <c r="DPZ182" s="24"/>
      <c r="DQA182" s="24"/>
      <c r="DQB182" s="24"/>
      <c r="DQC182" s="24"/>
      <c r="DQD182" s="24"/>
      <c r="DQE182" s="24"/>
      <c r="DQF182" s="24"/>
      <c r="DQG182" s="24"/>
      <c r="DQH182" s="24"/>
      <c r="DQI182" s="24"/>
      <c r="DQJ182" s="24"/>
      <c r="DQK182" s="24"/>
      <c r="DQL182" s="24"/>
      <c r="DQM182" s="24"/>
      <c r="DQN182" s="24"/>
      <c r="DQO182" s="24"/>
      <c r="DQP182" s="24"/>
      <c r="DQQ182" s="24"/>
      <c r="DQR182" s="24"/>
      <c r="DQS182" s="24"/>
      <c r="DQT182" s="24"/>
      <c r="DQU182" s="24"/>
      <c r="DQV182" s="24"/>
      <c r="DQW182" s="24"/>
      <c r="DQX182" s="24"/>
      <c r="DQY182" s="24"/>
      <c r="DQZ182" s="24"/>
      <c r="DRA182" s="24"/>
      <c r="DRB182" s="24"/>
      <c r="DRC182" s="24"/>
      <c r="DRD182" s="24"/>
      <c r="DRE182" s="24"/>
      <c r="DRF182" s="24"/>
      <c r="DRG182" s="24"/>
      <c r="DRH182" s="24"/>
      <c r="DRI182" s="24"/>
      <c r="DRJ182" s="24"/>
      <c r="DRK182" s="24"/>
      <c r="DRL182" s="24"/>
      <c r="DRM182" s="24"/>
      <c r="DRN182" s="24"/>
      <c r="DRO182" s="24"/>
      <c r="DRP182" s="24"/>
      <c r="DRQ182" s="24"/>
      <c r="DRR182" s="24"/>
      <c r="DRS182" s="24"/>
      <c r="DRT182" s="24"/>
      <c r="DRU182" s="24"/>
      <c r="DRV182" s="24"/>
      <c r="DRW182" s="24"/>
      <c r="DRX182" s="24"/>
      <c r="DRY182" s="24"/>
      <c r="DRZ182" s="24"/>
      <c r="DSA182" s="24"/>
      <c r="DSB182" s="24"/>
      <c r="DSC182" s="24"/>
      <c r="DSD182" s="24"/>
      <c r="DSE182" s="24"/>
      <c r="DSF182" s="24"/>
      <c r="DSG182" s="24"/>
      <c r="DSH182" s="24"/>
      <c r="DSI182" s="24"/>
      <c r="DSJ182" s="24"/>
      <c r="DSK182" s="24"/>
      <c r="DSL182" s="24"/>
      <c r="DSM182" s="24"/>
      <c r="DSN182" s="24"/>
      <c r="DSO182" s="24"/>
      <c r="DSP182" s="24"/>
      <c r="DSQ182" s="24"/>
      <c r="DSR182" s="24"/>
      <c r="DSS182" s="24"/>
      <c r="DST182" s="24"/>
      <c r="DSU182" s="24"/>
      <c r="DSV182" s="24"/>
      <c r="DSW182" s="24"/>
      <c r="DSX182" s="24"/>
      <c r="DSY182" s="24"/>
      <c r="DSZ182" s="24"/>
      <c r="DTA182" s="24"/>
      <c r="DTB182" s="24"/>
      <c r="DTC182" s="24"/>
      <c r="DTD182" s="24"/>
      <c r="DTE182" s="24"/>
      <c r="DTF182" s="24"/>
      <c r="DTG182" s="24"/>
      <c r="DTH182" s="24"/>
      <c r="DTI182" s="24"/>
      <c r="DTJ182" s="24"/>
      <c r="DTK182" s="24"/>
      <c r="DTL182" s="24"/>
      <c r="DTM182" s="24"/>
      <c r="DTN182" s="24"/>
      <c r="DTO182" s="24"/>
      <c r="DTP182" s="24"/>
      <c r="DTQ182" s="24"/>
      <c r="DTR182" s="24"/>
      <c r="DTS182" s="24"/>
      <c r="DTT182" s="24"/>
      <c r="DTU182" s="24"/>
      <c r="DTV182" s="24"/>
      <c r="DTW182" s="24"/>
      <c r="DTX182" s="24"/>
      <c r="DTY182" s="24"/>
      <c r="DTZ182" s="24"/>
      <c r="DUA182" s="24"/>
      <c r="DUB182" s="24"/>
      <c r="DUC182" s="24"/>
      <c r="DUD182" s="24"/>
      <c r="DUE182" s="24"/>
      <c r="DUF182" s="24"/>
      <c r="DUG182" s="24"/>
      <c r="DUH182" s="24"/>
      <c r="DUI182" s="24"/>
      <c r="DUJ182" s="24"/>
      <c r="DUK182" s="24"/>
      <c r="DUL182" s="24"/>
      <c r="DUM182" s="24"/>
      <c r="DUN182" s="24"/>
      <c r="DUO182" s="24"/>
      <c r="DUP182" s="24"/>
      <c r="DUQ182" s="24"/>
      <c r="DUR182" s="24"/>
      <c r="DUS182" s="24"/>
      <c r="DUT182" s="24"/>
      <c r="DUU182" s="24"/>
      <c r="DUV182" s="24"/>
      <c r="DUW182" s="24"/>
      <c r="DUX182" s="24"/>
      <c r="DUY182" s="24"/>
      <c r="DUZ182" s="24"/>
      <c r="DVA182" s="24"/>
      <c r="DVB182" s="24"/>
      <c r="DVC182" s="24"/>
      <c r="DVD182" s="24"/>
      <c r="DVE182" s="24"/>
      <c r="DVF182" s="24"/>
      <c r="DVG182" s="24"/>
      <c r="DVH182" s="24"/>
      <c r="DVI182" s="24"/>
      <c r="DVJ182" s="24"/>
      <c r="DVK182" s="24"/>
      <c r="DVL182" s="24"/>
      <c r="DVM182" s="24"/>
      <c r="DVN182" s="24"/>
      <c r="DVO182" s="24"/>
      <c r="DVP182" s="24"/>
      <c r="DVQ182" s="24"/>
      <c r="DVR182" s="24"/>
      <c r="DVS182" s="24"/>
      <c r="DVT182" s="24"/>
      <c r="DVU182" s="24"/>
      <c r="DVV182" s="24"/>
      <c r="DVW182" s="24"/>
      <c r="DVX182" s="24"/>
      <c r="DVY182" s="24"/>
      <c r="DVZ182" s="24"/>
      <c r="DWA182" s="24"/>
      <c r="DWB182" s="24"/>
      <c r="DWC182" s="24"/>
      <c r="DWD182" s="24"/>
      <c r="DWE182" s="24"/>
      <c r="DWF182" s="24"/>
      <c r="DWG182" s="24"/>
      <c r="DWH182" s="24"/>
      <c r="DWI182" s="24"/>
      <c r="DWJ182" s="24"/>
      <c r="DWK182" s="24"/>
      <c r="DWL182" s="24"/>
      <c r="DWM182" s="24"/>
      <c r="DWN182" s="24"/>
      <c r="DWO182" s="24"/>
      <c r="DWP182" s="24"/>
      <c r="DWQ182" s="24"/>
      <c r="DWR182" s="24"/>
      <c r="DWS182" s="24"/>
      <c r="DWT182" s="24"/>
      <c r="DWU182" s="24"/>
      <c r="DWV182" s="24"/>
      <c r="DWW182" s="24"/>
      <c r="DWX182" s="24"/>
      <c r="DWY182" s="24"/>
      <c r="DWZ182" s="24"/>
      <c r="DXA182" s="24"/>
      <c r="DXB182" s="24"/>
      <c r="DXC182" s="24"/>
      <c r="DXD182" s="24"/>
      <c r="DXE182" s="24"/>
      <c r="DXF182" s="24"/>
      <c r="DXG182" s="24"/>
      <c r="DXH182" s="24"/>
      <c r="DXI182" s="24"/>
      <c r="DXJ182" s="24"/>
      <c r="DXK182" s="24"/>
      <c r="DXL182" s="24"/>
      <c r="DXM182" s="24"/>
      <c r="DXN182" s="24"/>
      <c r="DXO182" s="24"/>
      <c r="DXP182" s="24"/>
      <c r="DXQ182" s="24"/>
      <c r="DXR182" s="24"/>
      <c r="DXS182" s="24"/>
      <c r="DXT182" s="24"/>
      <c r="DXU182" s="24"/>
      <c r="DXV182" s="24"/>
      <c r="DXW182" s="24"/>
      <c r="DXX182" s="24"/>
      <c r="DXY182" s="24"/>
      <c r="DXZ182" s="24"/>
      <c r="DYA182" s="24"/>
      <c r="DYB182" s="24"/>
      <c r="DYC182" s="24"/>
      <c r="DYD182" s="24"/>
      <c r="DYE182" s="24"/>
      <c r="DYF182" s="24"/>
      <c r="DYG182" s="24"/>
      <c r="DYH182" s="24"/>
      <c r="DYI182" s="24"/>
      <c r="DYJ182" s="24"/>
      <c r="DYK182" s="24"/>
      <c r="DYL182" s="24"/>
      <c r="DYM182" s="24"/>
      <c r="DYN182" s="24"/>
      <c r="DYO182" s="24"/>
      <c r="DYP182" s="24"/>
      <c r="DYQ182" s="24"/>
      <c r="DYR182" s="24"/>
      <c r="DYS182" s="24"/>
      <c r="DYT182" s="24"/>
      <c r="DYU182" s="24"/>
      <c r="DYV182" s="24"/>
      <c r="DYW182" s="24"/>
      <c r="DYX182" s="24"/>
      <c r="DYY182" s="24"/>
      <c r="DYZ182" s="24"/>
      <c r="DZA182" s="24"/>
      <c r="DZB182" s="24"/>
      <c r="DZC182" s="24"/>
      <c r="DZD182" s="24"/>
      <c r="DZE182" s="24"/>
      <c r="DZF182" s="24"/>
      <c r="DZG182" s="24"/>
      <c r="DZH182" s="24"/>
      <c r="DZI182" s="24"/>
      <c r="DZJ182" s="24"/>
      <c r="DZK182" s="24"/>
      <c r="DZL182" s="24"/>
      <c r="DZM182" s="24"/>
      <c r="DZN182" s="24"/>
      <c r="DZO182" s="24"/>
      <c r="DZP182" s="24"/>
      <c r="DZQ182" s="24"/>
      <c r="DZR182" s="24"/>
      <c r="DZS182" s="24"/>
      <c r="DZT182" s="24"/>
      <c r="DZU182" s="24"/>
      <c r="DZV182" s="24"/>
      <c r="DZW182" s="24"/>
      <c r="DZX182" s="24"/>
      <c r="DZY182" s="24"/>
      <c r="DZZ182" s="24"/>
      <c r="EAA182" s="24"/>
      <c r="EAB182" s="24"/>
      <c r="EAC182" s="24"/>
      <c r="EAD182" s="24"/>
      <c r="EAE182" s="24"/>
      <c r="EAF182" s="24"/>
      <c r="EAG182" s="24"/>
      <c r="EAH182" s="24"/>
      <c r="EAI182" s="24"/>
      <c r="EAJ182" s="24"/>
      <c r="EAK182" s="24"/>
      <c r="EAL182" s="24"/>
      <c r="EAM182" s="24"/>
      <c r="EAN182" s="24"/>
      <c r="EAO182" s="24"/>
      <c r="EAP182" s="24"/>
      <c r="EAQ182" s="24"/>
      <c r="EAR182" s="24"/>
      <c r="EAS182" s="24"/>
      <c r="EAT182" s="24"/>
      <c r="EAU182" s="24"/>
      <c r="EAV182" s="24"/>
      <c r="EAW182" s="24"/>
      <c r="EAX182" s="24"/>
      <c r="EAY182" s="24"/>
      <c r="EAZ182" s="24"/>
      <c r="EBA182" s="24"/>
      <c r="EBB182" s="24"/>
      <c r="EBC182" s="24"/>
      <c r="EBD182" s="24"/>
      <c r="EBE182" s="24"/>
      <c r="EBF182" s="24"/>
      <c r="EBG182" s="24"/>
      <c r="EBH182" s="24"/>
      <c r="EBI182" s="24"/>
      <c r="EBJ182" s="24"/>
      <c r="EBK182" s="24"/>
      <c r="EBL182" s="24"/>
      <c r="EBM182" s="24"/>
      <c r="EBN182" s="24"/>
      <c r="EBO182" s="24"/>
      <c r="EBP182" s="24"/>
      <c r="EBQ182" s="24"/>
      <c r="EBR182" s="24"/>
      <c r="EBS182" s="24"/>
      <c r="EBT182" s="24"/>
      <c r="EBU182" s="24"/>
      <c r="EBV182" s="24"/>
      <c r="EBW182" s="24"/>
      <c r="EBX182" s="24"/>
      <c r="EBY182" s="24"/>
      <c r="EBZ182" s="24"/>
      <c r="ECA182" s="24"/>
      <c r="ECB182" s="24"/>
      <c r="ECC182" s="24"/>
      <c r="ECD182" s="24"/>
      <c r="ECE182" s="24"/>
      <c r="ECF182" s="24"/>
      <c r="ECG182" s="24"/>
      <c r="ECH182" s="24"/>
      <c r="ECI182" s="24"/>
      <c r="ECJ182" s="24"/>
      <c r="ECK182" s="24"/>
      <c r="ECL182" s="24"/>
      <c r="ECM182" s="24"/>
      <c r="ECN182" s="24"/>
      <c r="ECO182" s="24"/>
      <c r="ECP182" s="24"/>
      <c r="ECQ182" s="24"/>
      <c r="ECR182" s="24"/>
      <c r="ECS182" s="24"/>
      <c r="ECT182" s="24"/>
      <c r="ECU182" s="24"/>
      <c r="ECV182" s="24"/>
      <c r="ECW182" s="24"/>
      <c r="ECX182" s="24"/>
      <c r="ECY182" s="24"/>
      <c r="ECZ182" s="24"/>
      <c r="EDA182" s="24"/>
      <c r="EDB182" s="24"/>
      <c r="EDC182" s="24"/>
      <c r="EDD182" s="24"/>
      <c r="EDE182" s="24"/>
      <c r="EDF182" s="24"/>
      <c r="EDG182" s="24"/>
      <c r="EDH182" s="24"/>
      <c r="EDI182" s="24"/>
      <c r="EDJ182" s="24"/>
      <c r="EDK182" s="24"/>
      <c r="EDL182" s="24"/>
      <c r="EDM182" s="24"/>
      <c r="EDN182" s="24"/>
      <c r="EDO182" s="24"/>
      <c r="EDP182" s="24"/>
      <c r="EDQ182" s="24"/>
      <c r="EDR182" s="24"/>
      <c r="EDS182" s="24"/>
      <c r="EDT182" s="24"/>
      <c r="EDU182" s="24"/>
      <c r="EDV182" s="24"/>
      <c r="EDW182" s="24"/>
      <c r="EDX182" s="24"/>
      <c r="EDY182" s="24"/>
      <c r="EDZ182" s="24"/>
      <c r="EEA182" s="24"/>
      <c r="EEB182" s="24"/>
      <c r="EEC182" s="24"/>
      <c r="EED182" s="24"/>
      <c r="EEE182" s="24"/>
      <c r="EEF182" s="24"/>
      <c r="EEG182" s="24"/>
      <c r="EEH182" s="24"/>
      <c r="EEI182" s="24"/>
      <c r="EEJ182" s="24"/>
      <c r="EEK182" s="24"/>
      <c r="EEL182" s="24"/>
      <c r="EEM182" s="24"/>
      <c r="EEN182" s="24"/>
      <c r="EEO182" s="24"/>
      <c r="EEP182" s="24"/>
      <c r="EEQ182" s="24"/>
      <c r="EER182" s="24"/>
      <c r="EES182" s="24"/>
      <c r="EET182" s="24"/>
      <c r="EEU182" s="24"/>
      <c r="EEV182" s="24"/>
      <c r="EEW182" s="24"/>
      <c r="EEX182" s="24"/>
      <c r="EEY182" s="24"/>
      <c r="EEZ182" s="24"/>
      <c r="EFA182" s="24"/>
      <c r="EFB182" s="24"/>
      <c r="EFC182" s="24"/>
      <c r="EFD182" s="24"/>
      <c r="EFE182" s="24"/>
      <c r="EFF182" s="24"/>
      <c r="EFG182" s="24"/>
      <c r="EFH182" s="24"/>
      <c r="EFI182" s="24"/>
      <c r="EFJ182" s="24"/>
      <c r="EFK182" s="24"/>
      <c r="EFL182" s="24"/>
      <c r="EFM182" s="24"/>
      <c r="EFN182" s="24"/>
      <c r="EFO182" s="24"/>
      <c r="EFP182" s="24"/>
      <c r="EFQ182" s="24"/>
      <c r="EFR182" s="24"/>
      <c r="EFS182" s="24"/>
      <c r="EFT182" s="24"/>
      <c r="EFU182" s="24"/>
      <c r="EFV182" s="24"/>
      <c r="EFW182" s="24"/>
      <c r="EFX182" s="24"/>
      <c r="EFY182" s="24"/>
      <c r="EFZ182" s="24"/>
      <c r="EGA182" s="24"/>
      <c r="EGB182" s="24"/>
      <c r="EGC182" s="24"/>
      <c r="EGD182" s="24"/>
      <c r="EGE182" s="24"/>
      <c r="EGF182" s="24"/>
      <c r="EGG182" s="24"/>
      <c r="EGH182" s="24"/>
      <c r="EGI182" s="24"/>
      <c r="EGJ182" s="24"/>
      <c r="EGK182" s="24"/>
      <c r="EGL182" s="24"/>
      <c r="EGM182" s="24"/>
      <c r="EGN182" s="24"/>
      <c r="EGO182" s="24"/>
      <c r="EGP182" s="24"/>
      <c r="EGQ182" s="24"/>
      <c r="EGR182" s="24"/>
      <c r="EGS182" s="24"/>
      <c r="EGT182" s="24"/>
      <c r="EGU182" s="24"/>
      <c r="EGV182" s="24"/>
      <c r="EGW182" s="24"/>
      <c r="EGX182" s="24"/>
      <c r="EGY182" s="24"/>
      <c r="EGZ182" s="24"/>
      <c r="EHA182" s="24"/>
      <c r="EHB182" s="24"/>
      <c r="EHC182" s="24"/>
      <c r="EHD182" s="24"/>
      <c r="EHE182" s="24"/>
      <c r="EHF182" s="24"/>
      <c r="EHG182" s="24"/>
      <c r="EHH182" s="24"/>
      <c r="EHI182" s="24"/>
      <c r="EHJ182" s="24"/>
      <c r="EHK182" s="24"/>
      <c r="EHL182" s="24"/>
      <c r="EHM182" s="24"/>
      <c r="EHN182" s="24"/>
      <c r="EHO182" s="24"/>
      <c r="EHP182" s="24"/>
      <c r="EHQ182" s="24"/>
      <c r="EHR182" s="24"/>
      <c r="EHS182" s="24"/>
      <c r="EHT182" s="24"/>
      <c r="EHU182" s="24"/>
      <c r="EHV182" s="24"/>
      <c r="EHW182" s="24"/>
      <c r="EHX182" s="24"/>
      <c r="EHY182" s="24"/>
      <c r="EHZ182" s="24"/>
      <c r="EIA182" s="24"/>
      <c r="EIB182" s="24"/>
      <c r="EIC182" s="24"/>
      <c r="EID182" s="24"/>
      <c r="EIE182" s="24"/>
      <c r="EIF182" s="24"/>
      <c r="EIG182" s="24"/>
      <c r="EIH182" s="24"/>
      <c r="EII182" s="24"/>
      <c r="EIJ182" s="24"/>
      <c r="EIK182" s="24"/>
      <c r="EIL182" s="24"/>
      <c r="EIM182" s="24"/>
      <c r="EIN182" s="24"/>
      <c r="EIO182" s="24"/>
      <c r="EIP182" s="24"/>
      <c r="EIQ182" s="24"/>
      <c r="EIR182" s="24"/>
      <c r="EIS182" s="24"/>
      <c r="EIT182" s="24"/>
      <c r="EIU182" s="24"/>
      <c r="EIV182" s="24"/>
      <c r="EIW182" s="24"/>
      <c r="EIX182" s="24"/>
      <c r="EIY182" s="24"/>
      <c r="EIZ182" s="24"/>
      <c r="EJA182" s="24"/>
      <c r="EJB182" s="24"/>
      <c r="EJC182" s="24"/>
      <c r="EJD182" s="24"/>
      <c r="EJE182" s="24"/>
      <c r="EJF182" s="24"/>
      <c r="EJG182" s="24"/>
      <c r="EJH182" s="24"/>
      <c r="EJI182" s="24"/>
      <c r="EJJ182" s="24"/>
      <c r="EJK182" s="24"/>
      <c r="EJL182" s="24"/>
      <c r="EJM182" s="24"/>
      <c r="EJN182" s="24"/>
      <c r="EJO182" s="24"/>
      <c r="EJP182" s="24"/>
      <c r="EJQ182" s="24"/>
      <c r="EJR182" s="24"/>
      <c r="EJS182" s="24"/>
      <c r="EJT182" s="24"/>
      <c r="EJU182" s="24"/>
      <c r="EJV182" s="24"/>
      <c r="EJW182" s="24"/>
      <c r="EJX182" s="24"/>
      <c r="EJY182" s="24"/>
      <c r="EJZ182" s="24"/>
      <c r="EKA182" s="24"/>
      <c r="EKB182" s="24"/>
      <c r="EKC182" s="24"/>
      <c r="EKD182" s="24"/>
      <c r="EKE182" s="24"/>
      <c r="EKF182" s="24"/>
      <c r="EKG182" s="24"/>
      <c r="EKH182" s="24"/>
      <c r="EKI182" s="24"/>
      <c r="EKJ182" s="24"/>
      <c r="EKK182" s="24"/>
      <c r="EKL182" s="24"/>
      <c r="EKM182" s="24"/>
      <c r="EKN182" s="24"/>
      <c r="EKO182" s="24"/>
      <c r="EKP182" s="24"/>
      <c r="EKQ182" s="24"/>
      <c r="EKR182" s="24"/>
      <c r="EKS182" s="24"/>
      <c r="EKT182" s="24"/>
      <c r="EKU182" s="24"/>
      <c r="EKV182" s="24"/>
      <c r="EKW182" s="24"/>
      <c r="EKX182" s="24"/>
      <c r="EKY182" s="24"/>
      <c r="EKZ182" s="24"/>
      <c r="ELA182" s="24"/>
      <c r="ELB182" s="24"/>
      <c r="ELC182" s="24"/>
      <c r="ELD182" s="24"/>
      <c r="ELE182" s="24"/>
      <c r="ELF182" s="24"/>
      <c r="ELG182" s="24"/>
      <c r="ELH182" s="24"/>
      <c r="ELI182" s="24"/>
      <c r="ELJ182" s="24"/>
      <c r="ELK182" s="24"/>
      <c r="ELL182" s="24"/>
      <c r="ELM182" s="24"/>
      <c r="ELN182" s="24"/>
      <c r="ELO182" s="24"/>
      <c r="ELP182" s="24"/>
      <c r="ELQ182" s="24"/>
      <c r="ELR182" s="24"/>
      <c r="ELS182" s="24"/>
      <c r="ELT182" s="24"/>
      <c r="ELU182" s="24"/>
      <c r="ELV182" s="24"/>
      <c r="ELW182" s="24"/>
      <c r="ELX182" s="24"/>
      <c r="ELY182" s="24"/>
      <c r="ELZ182" s="24"/>
      <c r="EMA182" s="24"/>
      <c r="EMB182" s="24"/>
      <c r="EMC182" s="24"/>
      <c r="EMD182" s="24"/>
      <c r="EME182" s="24"/>
      <c r="EMF182" s="24"/>
      <c r="EMG182" s="24"/>
      <c r="EMH182" s="24"/>
      <c r="EMI182" s="24"/>
      <c r="EMJ182" s="24"/>
      <c r="EMK182" s="24"/>
      <c r="EML182" s="24"/>
      <c r="EMM182" s="24"/>
      <c r="EMN182" s="24"/>
      <c r="EMO182" s="24"/>
      <c r="EMP182" s="24"/>
      <c r="EMQ182" s="24"/>
      <c r="EMR182" s="24"/>
      <c r="EMS182" s="24"/>
      <c r="EMT182" s="24"/>
      <c r="EMU182" s="24"/>
      <c r="EMV182" s="24"/>
      <c r="EMW182" s="24"/>
      <c r="EMX182" s="24"/>
      <c r="EMY182" s="24"/>
      <c r="EMZ182" s="24"/>
      <c r="ENA182" s="24"/>
      <c r="ENB182" s="24"/>
      <c r="ENC182" s="24"/>
      <c r="END182" s="24"/>
      <c r="ENE182" s="24"/>
      <c r="ENF182" s="24"/>
      <c r="ENG182" s="24"/>
      <c r="ENH182" s="24"/>
      <c r="ENI182" s="24"/>
      <c r="ENJ182" s="24"/>
      <c r="ENK182" s="24"/>
      <c r="ENL182" s="24"/>
      <c r="ENM182" s="24"/>
      <c r="ENN182" s="24"/>
      <c r="ENO182" s="24"/>
      <c r="ENP182" s="24"/>
      <c r="ENQ182" s="24"/>
      <c r="ENR182" s="24"/>
      <c r="ENS182" s="24"/>
      <c r="ENT182" s="24"/>
      <c r="ENU182" s="24"/>
      <c r="ENV182" s="24"/>
      <c r="ENW182" s="24"/>
      <c r="ENX182" s="24"/>
      <c r="ENY182" s="24"/>
      <c r="ENZ182" s="24"/>
      <c r="EOA182" s="24"/>
      <c r="EOB182" s="24"/>
      <c r="EOC182" s="24"/>
      <c r="EOD182" s="24"/>
      <c r="EOE182" s="24"/>
      <c r="EOF182" s="24"/>
      <c r="EOG182" s="24"/>
      <c r="EOH182" s="24"/>
      <c r="EOI182" s="24"/>
      <c r="EOJ182" s="24"/>
      <c r="EOK182" s="24"/>
      <c r="EOL182" s="24"/>
      <c r="EOM182" s="24"/>
      <c r="EON182" s="24"/>
      <c r="EOO182" s="24"/>
      <c r="EOP182" s="24"/>
      <c r="EOQ182" s="24"/>
      <c r="EOR182" s="24"/>
      <c r="EOS182" s="24"/>
      <c r="EOT182" s="24"/>
      <c r="EOU182" s="24"/>
      <c r="EOV182" s="24"/>
      <c r="EOW182" s="24"/>
      <c r="EOX182" s="24"/>
      <c r="EOY182" s="24"/>
      <c r="EOZ182" s="24"/>
      <c r="EPA182" s="24"/>
      <c r="EPB182" s="24"/>
      <c r="EPC182" s="24"/>
      <c r="EPD182" s="24"/>
      <c r="EPE182" s="24"/>
      <c r="EPF182" s="24"/>
      <c r="EPG182" s="24"/>
      <c r="EPH182" s="24"/>
      <c r="EPI182" s="24"/>
      <c r="EPJ182" s="24"/>
      <c r="EPK182" s="24"/>
      <c r="EPL182" s="24"/>
      <c r="EPM182" s="24"/>
      <c r="EPN182" s="24"/>
      <c r="EPO182" s="24"/>
      <c r="EPP182" s="24"/>
      <c r="EPQ182" s="24"/>
      <c r="EPR182" s="24"/>
      <c r="EPS182" s="24"/>
      <c r="EPT182" s="24"/>
      <c r="EPU182" s="24"/>
      <c r="EPV182" s="24"/>
      <c r="EPW182" s="24"/>
      <c r="EPX182" s="24"/>
      <c r="EPY182" s="24"/>
      <c r="EPZ182" s="24"/>
      <c r="EQA182" s="24"/>
      <c r="EQB182" s="24"/>
      <c r="EQC182" s="24"/>
      <c r="EQD182" s="24"/>
      <c r="EQE182" s="24"/>
      <c r="EQF182" s="24"/>
      <c r="EQG182" s="24"/>
      <c r="EQH182" s="24"/>
      <c r="EQI182" s="24"/>
      <c r="EQJ182" s="24"/>
      <c r="EQK182" s="24"/>
      <c r="EQL182" s="24"/>
      <c r="EQM182" s="24"/>
      <c r="EQN182" s="24"/>
      <c r="EQO182" s="24"/>
      <c r="EQP182" s="24"/>
      <c r="EQQ182" s="24"/>
      <c r="EQR182" s="24"/>
      <c r="EQS182" s="24"/>
      <c r="EQT182" s="24"/>
      <c r="EQU182" s="24"/>
      <c r="EQV182" s="24"/>
      <c r="EQW182" s="24"/>
      <c r="EQX182" s="24"/>
      <c r="EQY182" s="24"/>
      <c r="EQZ182" s="24"/>
      <c r="ERA182" s="24"/>
      <c r="ERB182" s="24"/>
      <c r="ERC182" s="24"/>
      <c r="ERD182" s="24"/>
      <c r="ERE182" s="24"/>
      <c r="ERF182" s="24"/>
      <c r="ERG182" s="24"/>
      <c r="ERH182" s="24"/>
      <c r="ERI182" s="24"/>
      <c r="ERJ182" s="24"/>
      <c r="ERK182" s="24"/>
      <c r="ERL182" s="24"/>
      <c r="ERM182" s="24"/>
      <c r="ERN182" s="24"/>
      <c r="ERO182" s="24"/>
      <c r="ERP182" s="24"/>
      <c r="ERQ182" s="24"/>
      <c r="ERR182" s="24"/>
      <c r="ERS182" s="24"/>
      <c r="ERT182" s="24"/>
      <c r="ERU182" s="24"/>
      <c r="ERV182" s="24"/>
      <c r="ERW182" s="24"/>
      <c r="ERX182" s="24"/>
      <c r="ERY182" s="24"/>
      <c r="ERZ182" s="24"/>
      <c r="ESA182" s="24"/>
      <c r="ESB182" s="24"/>
      <c r="ESC182" s="24"/>
      <c r="ESD182" s="24"/>
      <c r="ESE182" s="24"/>
      <c r="ESF182" s="24"/>
      <c r="ESG182" s="24"/>
      <c r="ESH182" s="24"/>
      <c r="ESI182" s="24"/>
      <c r="ESJ182" s="24"/>
      <c r="ESK182" s="24"/>
      <c r="ESL182" s="24"/>
      <c r="ESM182" s="24"/>
      <c r="ESN182" s="24"/>
      <c r="ESO182" s="24"/>
      <c r="ESP182" s="24"/>
      <c r="ESQ182" s="24"/>
      <c r="ESR182" s="24"/>
      <c r="ESS182" s="24"/>
      <c r="EST182" s="24"/>
      <c r="ESU182" s="24"/>
      <c r="ESV182" s="24"/>
      <c r="ESW182" s="24"/>
      <c r="ESX182" s="24"/>
      <c r="ESY182" s="24"/>
      <c r="ESZ182" s="24"/>
      <c r="ETA182" s="24"/>
      <c r="ETB182" s="24"/>
      <c r="ETC182" s="24"/>
      <c r="ETD182" s="24"/>
      <c r="ETE182" s="24"/>
      <c r="ETF182" s="24"/>
      <c r="ETG182" s="24"/>
      <c r="ETH182" s="24"/>
      <c r="ETI182" s="24"/>
      <c r="ETJ182" s="24"/>
      <c r="ETK182" s="24"/>
      <c r="ETL182" s="24"/>
      <c r="ETM182" s="24"/>
      <c r="ETN182" s="24"/>
      <c r="ETO182" s="24"/>
      <c r="ETP182" s="24"/>
      <c r="ETQ182" s="24"/>
      <c r="ETR182" s="24"/>
      <c r="ETS182" s="24"/>
      <c r="ETT182" s="24"/>
      <c r="ETU182" s="24"/>
      <c r="ETV182" s="24"/>
      <c r="ETW182" s="24"/>
      <c r="ETX182" s="24"/>
      <c r="ETY182" s="24"/>
      <c r="ETZ182" s="24"/>
      <c r="EUA182" s="24"/>
      <c r="EUB182" s="24"/>
      <c r="EUC182" s="24"/>
      <c r="EUD182" s="24"/>
      <c r="EUE182" s="24"/>
      <c r="EUF182" s="24"/>
      <c r="EUG182" s="24"/>
      <c r="EUH182" s="24"/>
      <c r="EUI182" s="24"/>
      <c r="EUJ182" s="24"/>
      <c r="EUK182" s="24"/>
      <c r="EUL182" s="24"/>
      <c r="EUM182" s="24"/>
      <c r="EUN182" s="24"/>
      <c r="EUO182" s="24"/>
      <c r="EUP182" s="24"/>
      <c r="EUQ182" s="24"/>
      <c r="EUR182" s="24"/>
      <c r="EUS182" s="24"/>
      <c r="EUT182" s="24"/>
      <c r="EUU182" s="24"/>
      <c r="EUV182" s="24"/>
      <c r="EUW182" s="24"/>
      <c r="EUX182" s="24"/>
      <c r="EUY182" s="24"/>
      <c r="EUZ182" s="24"/>
      <c r="EVA182" s="24"/>
      <c r="EVB182" s="24"/>
      <c r="EVC182" s="24"/>
      <c r="EVD182" s="24"/>
      <c r="EVE182" s="24"/>
      <c r="EVF182" s="24"/>
      <c r="EVG182" s="24"/>
      <c r="EVH182" s="24"/>
      <c r="EVI182" s="24"/>
      <c r="EVJ182" s="24"/>
      <c r="EVK182" s="24"/>
      <c r="EVL182" s="24"/>
      <c r="EVM182" s="24"/>
      <c r="EVN182" s="24"/>
      <c r="EVO182" s="24"/>
      <c r="EVP182" s="24"/>
      <c r="EVQ182" s="24"/>
      <c r="EVR182" s="24"/>
      <c r="EVS182" s="24"/>
      <c r="EVT182" s="24"/>
      <c r="EVU182" s="24"/>
      <c r="EVV182" s="24"/>
      <c r="EVW182" s="24"/>
      <c r="EVX182" s="24"/>
      <c r="EVY182" s="24"/>
      <c r="EVZ182" s="24"/>
      <c r="EWA182" s="24"/>
      <c r="EWB182" s="24"/>
      <c r="EWC182" s="24"/>
      <c r="EWD182" s="24"/>
      <c r="EWE182" s="24"/>
      <c r="EWF182" s="24"/>
      <c r="EWG182" s="24"/>
      <c r="EWH182" s="24"/>
      <c r="EWI182" s="24"/>
      <c r="EWJ182" s="24"/>
      <c r="EWK182" s="24"/>
      <c r="EWL182" s="24"/>
      <c r="EWM182" s="24"/>
      <c r="EWN182" s="24"/>
      <c r="EWO182" s="24"/>
      <c r="EWP182" s="24"/>
      <c r="EWQ182" s="24"/>
      <c r="EWR182" s="24"/>
      <c r="EWS182" s="24"/>
      <c r="EWT182" s="24"/>
      <c r="EWU182" s="24"/>
      <c r="EWV182" s="24"/>
      <c r="EWW182" s="24"/>
      <c r="EWX182" s="24"/>
      <c r="EWY182" s="24"/>
      <c r="EWZ182" s="24"/>
      <c r="EXA182" s="24"/>
      <c r="EXB182" s="24"/>
      <c r="EXC182" s="24"/>
      <c r="EXD182" s="24"/>
      <c r="EXE182" s="24"/>
      <c r="EXF182" s="24"/>
      <c r="EXG182" s="24"/>
      <c r="EXH182" s="24"/>
      <c r="EXI182" s="24"/>
      <c r="EXJ182" s="24"/>
      <c r="EXK182" s="24"/>
      <c r="EXL182" s="24"/>
      <c r="EXM182" s="24"/>
      <c r="EXN182" s="24"/>
      <c r="EXO182" s="24"/>
      <c r="EXP182" s="24"/>
      <c r="EXQ182" s="24"/>
      <c r="EXR182" s="24"/>
      <c r="EXS182" s="24"/>
      <c r="EXT182" s="24"/>
      <c r="EXU182" s="24"/>
      <c r="EXV182" s="24"/>
      <c r="EXW182" s="24"/>
      <c r="EXX182" s="24"/>
      <c r="EXY182" s="24"/>
      <c r="EXZ182" s="24"/>
      <c r="EYA182" s="24"/>
      <c r="EYB182" s="24"/>
      <c r="EYC182" s="24"/>
      <c r="EYD182" s="24"/>
      <c r="EYE182" s="24"/>
      <c r="EYF182" s="24"/>
      <c r="EYG182" s="24"/>
      <c r="EYH182" s="24"/>
      <c r="EYI182" s="24"/>
      <c r="EYJ182" s="24"/>
      <c r="EYK182" s="24"/>
      <c r="EYL182" s="24"/>
      <c r="EYM182" s="24"/>
      <c r="EYN182" s="24"/>
      <c r="EYO182" s="24"/>
      <c r="EYP182" s="24"/>
      <c r="EYQ182" s="24"/>
      <c r="EYR182" s="24"/>
      <c r="EYS182" s="24"/>
      <c r="EYT182" s="24"/>
      <c r="EYU182" s="24"/>
      <c r="EYV182" s="24"/>
      <c r="EYW182" s="24"/>
      <c r="EYX182" s="24"/>
      <c r="EYY182" s="24"/>
      <c r="EYZ182" s="24"/>
      <c r="EZA182" s="24"/>
      <c r="EZB182" s="24"/>
      <c r="EZC182" s="24"/>
      <c r="EZD182" s="24"/>
      <c r="EZE182" s="24"/>
      <c r="EZF182" s="24"/>
      <c r="EZG182" s="24"/>
      <c r="EZH182" s="24"/>
      <c r="EZI182" s="24"/>
      <c r="EZJ182" s="24"/>
      <c r="EZK182" s="24"/>
      <c r="EZL182" s="24"/>
      <c r="EZM182" s="24"/>
      <c r="EZN182" s="24"/>
      <c r="EZO182" s="24"/>
      <c r="EZP182" s="24"/>
      <c r="EZQ182" s="24"/>
      <c r="EZR182" s="24"/>
      <c r="EZS182" s="24"/>
      <c r="EZT182" s="24"/>
      <c r="EZU182" s="24"/>
      <c r="EZV182" s="24"/>
      <c r="EZW182" s="24"/>
      <c r="EZX182" s="24"/>
      <c r="EZY182" s="24"/>
      <c r="EZZ182" s="24"/>
      <c r="FAA182" s="24"/>
      <c r="FAB182" s="24"/>
      <c r="FAC182" s="24"/>
      <c r="FAD182" s="24"/>
      <c r="FAE182" s="24"/>
      <c r="FAF182" s="24"/>
      <c r="FAG182" s="24"/>
      <c r="FAH182" s="24"/>
      <c r="FAI182" s="24"/>
      <c r="FAJ182" s="24"/>
      <c r="FAK182" s="24"/>
      <c r="FAL182" s="24"/>
      <c r="FAM182" s="24"/>
      <c r="FAN182" s="24"/>
      <c r="FAO182" s="24"/>
      <c r="FAP182" s="24"/>
      <c r="FAQ182" s="24"/>
      <c r="FAR182" s="24"/>
      <c r="FAS182" s="24"/>
      <c r="FAT182" s="24"/>
      <c r="FAU182" s="24"/>
      <c r="FAV182" s="24"/>
      <c r="FAW182" s="24"/>
      <c r="FAX182" s="24"/>
      <c r="FAY182" s="24"/>
      <c r="FAZ182" s="24"/>
      <c r="FBA182" s="24"/>
      <c r="FBB182" s="24"/>
      <c r="FBC182" s="24"/>
      <c r="FBD182" s="24"/>
      <c r="FBE182" s="24"/>
      <c r="FBF182" s="24"/>
      <c r="FBG182" s="24"/>
      <c r="FBH182" s="24"/>
      <c r="FBI182" s="24"/>
      <c r="FBJ182" s="24"/>
      <c r="FBK182" s="24"/>
      <c r="FBL182" s="24"/>
      <c r="FBM182" s="24"/>
      <c r="FBN182" s="24"/>
      <c r="FBO182" s="24"/>
      <c r="FBP182" s="24"/>
      <c r="FBQ182" s="24"/>
      <c r="FBR182" s="24"/>
      <c r="FBS182" s="24"/>
      <c r="FBT182" s="24"/>
      <c r="FBU182" s="24"/>
      <c r="FBV182" s="24"/>
      <c r="FBW182" s="24"/>
      <c r="FBX182" s="24"/>
      <c r="FBY182" s="24"/>
      <c r="FBZ182" s="24"/>
      <c r="FCA182" s="24"/>
      <c r="FCB182" s="24"/>
      <c r="FCC182" s="24"/>
      <c r="FCD182" s="24"/>
      <c r="FCE182" s="24"/>
      <c r="FCF182" s="24"/>
      <c r="FCG182" s="24"/>
      <c r="FCH182" s="24"/>
      <c r="FCI182" s="24"/>
      <c r="FCJ182" s="24"/>
      <c r="FCK182" s="24"/>
      <c r="FCL182" s="24"/>
      <c r="FCM182" s="24"/>
      <c r="FCN182" s="24"/>
      <c r="FCO182" s="24"/>
      <c r="FCP182" s="24"/>
      <c r="FCQ182" s="24"/>
      <c r="FCR182" s="24"/>
      <c r="FCS182" s="24"/>
      <c r="FCT182" s="24"/>
      <c r="FCU182" s="24"/>
      <c r="FCV182" s="24"/>
      <c r="FCW182" s="24"/>
      <c r="FCX182" s="24"/>
      <c r="FCY182" s="24"/>
      <c r="FCZ182" s="24"/>
      <c r="FDA182" s="24"/>
      <c r="FDB182" s="24"/>
      <c r="FDC182" s="24"/>
      <c r="FDD182" s="24"/>
      <c r="FDE182" s="24"/>
      <c r="FDF182" s="24"/>
      <c r="FDG182" s="24"/>
      <c r="FDH182" s="24"/>
      <c r="FDI182" s="24"/>
      <c r="FDJ182" s="24"/>
      <c r="FDK182" s="24"/>
      <c r="FDL182" s="24"/>
      <c r="FDM182" s="24"/>
      <c r="FDN182" s="24"/>
      <c r="FDO182" s="24"/>
      <c r="FDP182" s="24"/>
      <c r="FDQ182" s="24"/>
      <c r="FDR182" s="24"/>
      <c r="FDS182" s="24"/>
      <c r="FDT182" s="24"/>
      <c r="FDU182" s="24"/>
      <c r="FDV182" s="24"/>
      <c r="FDW182" s="24"/>
      <c r="FDX182" s="24"/>
      <c r="FDY182" s="24"/>
      <c r="FDZ182" s="24"/>
      <c r="FEA182" s="24"/>
      <c r="FEB182" s="24"/>
      <c r="FEC182" s="24"/>
      <c r="FED182" s="24"/>
      <c r="FEE182" s="24"/>
      <c r="FEF182" s="24"/>
      <c r="FEG182" s="24"/>
      <c r="FEH182" s="24"/>
      <c r="FEI182" s="24"/>
      <c r="FEJ182" s="24"/>
      <c r="FEK182" s="24"/>
      <c r="FEL182" s="24"/>
      <c r="FEM182" s="24"/>
      <c r="FEN182" s="24"/>
      <c r="FEO182" s="24"/>
      <c r="FEP182" s="24"/>
      <c r="FEQ182" s="24"/>
      <c r="FER182" s="24"/>
      <c r="FES182" s="24"/>
      <c r="FET182" s="24"/>
      <c r="FEU182" s="24"/>
      <c r="FEV182" s="24"/>
      <c r="FEW182" s="24"/>
      <c r="FEX182" s="24"/>
      <c r="FEY182" s="24"/>
      <c r="FEZ182" s="24"/>
      <c r="FFA182" s="24"/>
      <c r="FFB182" s="24"/>
      <c r="FFC182" s="24"/>
      <c r="FFD182" s="24"/>
      <c r="FFE182" s="24"/>
      <c r="FFF182" s="24"/>
      <c r="FFG182" s="24"/>
      <c r="FFH182" s="24"/>
      <c r="FFI182" s="24"/>
      <c r="FFJ182" s="24"/>
      <c r="FFK182" s="24"/>
      <c r="FFL182" s="24"/>
      <c r="FFM182" s="24"/>
      <c r="FFN182" s="24"/>
      <c r="FFO182" s="24"/>
      <c r="FFP182" s="24"/>
      <c r="FFQ182" s="24"/>
      <c r="FFR182" s="24"/>
      <c r="FFS182" s="24"/>
      <c r="FFT182" s="24"/>
      <c r="FFU182" s="24"/>
      <c r="FFV182" s="24"/>
      <c r="FFW182" s="24"/>
      <c r="FFX182" s="24"/>
      <c r="FFY182" s="24"/>
      <c r="FFZ182" s="24"/>
      <c r="FGA182" s="24"/>
      <c r="FGB182" s="24"/>
      <c r="FGC182" s="24"/>
      <c r="FGD182" s="24"/>
      <c r="FGE182" s="24"/>
      <c r="FGF182" s="24"/>
      <c r="FGG182" s="24"/>
      <c r="FGH182" s="24"/>
      <c r="FGI182" s="24"/>
      <c r="FGJ182" s="24"/>
      <c r="FGK182" s="24"/>
      <c r="FGL182" s="24"/>
      <c r="FGM182" s="24"/>
      <c r="FGN182" s="24"/>
      <c r="FGO182" s="24"/>
      <c r="FGP182" s="24"/>
      <c r="FGQ182" s="24"/>
      <c r="FGR182" s="24"/>
      <c r="FGS182" s="24"/>
      <c r="FGT182" s="24"/>
      <c r="FGU182" s="24"/>
      <c r="FGV182" s="24"/>
      <c r="FGW182" s="24"/>
      <c r="FGX182" s="24"/>
      <c r="FGY182" s="24"/>
      <c r="FGZ182" s="24"/>
      <c r="FHA182" s="24"/>
      <c r="FHB182" s="24"/>
      <c r="FHC182" s="24"/>
      <c r="FHD182" s="24"/>
      <c r="FHE182" s="24"/>
      <c r="FHF182" s="24"/>
      <c r="FHG182" s="24"/>
      <c r="FHH182" s="24"/>
      <c r="FHI182" s="24"/>
      <c r="FHJ182" s="24"/>
      <c r="FHK182" s="24"/>
      <c r="FHL182" s="24"/>
      <c r="FHM182" s="24"/>
      <c r="FHN182" s="24"/>
      <c r="FHO182" s="24"/>
      <c r="FHP182" s="24"/>
      <c r="FHQ182" s="24"/>
      <c r="FHR182" s="24"/>
      <c r="FHS182" s="24"/>
      <c r="FHT182" s="24"/>
      <c r="FHU182" s="24"/>
      <c r="FHV182" s="24"/>
      <c r="FHW182" s="24"/>
      <c r="FHX182" s="24"/>
      <c r="FHY182" s="24"/>
      <c r="FHZ182" s="24"/>
      <c r="FIA182" s="24"/>
      <c r="FIB182" s="24"/>
      <c r="FIC182" s="24"/>
      <c r="FID182" s="24"/>
      <c r="FIE182" s="24"/>
      <c r="FIF182" s="24"/>
      <c r="FIG182" s="24"/>
      <c r="FIH182" s="24"/>
      <c r="FII182" s="24"/>
      <c r="FIJ182" s="24"/>
      <c r="FIK182" s="24"/>
      <c r="FIL182" s="24"/>
      <c r="FIM182" s="24"/>
      <c r="FIN182" s="24"/>
      <c r="FIO182" s="24"/>
      <c r="FIP182" s="24"/>
      <c r="FIQ182" s="24"/>
      <c r="FIR182" s="24"/>
      <c r="FIS182" s="24"/>
      <c r="FIT182" s="24"/>
      <c r="FIU182" s="24"/>
      <c r="FIV182" s="24"/>
      <c r="FIW182" s="24"/>
      <c r="FIX182" s="24"/>
      <c r="FIY182" s="24"/>
      <c r="FIZ182" s="24"/>
      <c r="FJA182" s="24"/>
      <c r="FJB182" s="24"/>
      <c r="FJC182" s="24"/>
      <c r="FJD182" s="24"/>
      <c r="FJE182" s="24"/>
      <c r="FJF182" s="24"/>
      <c r="FJG182" s="24"/>
      <c r="FJH182" s="24"/>
      <c r="FJI182" s="24"/>
      <c r="FJJ182" s="24"/>
      <c r="FJK182" s="24"/>
      <c r="FJL182" s="24"/>
      <c r="FJM182" s="24"/>
      <c r="FJN182" s="24"/>
      <c r="FJO182" s="24"/>
      <c r="FJP182" s="24"/>
      <c r="FJQ182" s="24"/>
      <c r="FJR182" s="24"/>
      <c r="FJS182" s="24"/>
      <c r="FJT182" s="24"/>
      <c r="FJU182" s="24"/>
      <c r="FJV182" s="24"/>
      <c r="FJW182" s="24"/>
      <c r="FJX182" s="24"/>
      <c r="FJY182" s="24"/>
      <c r="FJZ182" s="24"/>
      <c r="FKA182" s="24"/>
      <c r="FKB182" s="24"/>
      <c r="FKC182" s="24"/>
      <c r="FKD182" s="24"/>
      <c r="FKE182" s="24"/>
      <c r="FKF182" s="24"/>
      <c r="FKG182" s="24"/>
      <c r="FKH182" s="24"/>
      <c r="FKI182" s="24"/>
      <c r="FKJ182" s="24"/>
      <c r="FKK182" s="24"/>
      <c r="FKL182" s="24"/>
      <c r="FKM182" s="24"/>
      <c r="FKN182" s="24"/>
      <c r="FKO182" s="24"/>
      <c r="FKP182" s="24"/>
      <c r="FKQ182" s="24"/>
      <c r="FKR182" s="24"/>
      <c r="FKS182" s="24"/>
      <c r="FKT182" s="24"/>
      <c r="FKU182" s="24"/>
      <c r="FKV182" s="24"/>
      <c r="FKW182" s="24"/>
      <c r="FKX182" s="24"/>
      <c r="FKY182" s="24"/>
      <c r="FKZ182" s="24"/>
      <c r="FLA182" s="24"/>
      <c r="FLB182" s="24"/>
      <c r="FLC182" s="24"/>
      <c r="FLD182" s="24"/>
      <c r="FLE182" s="24"/>
      <c r="FLF182" s="24"/>
      <c r="FLG182" s="24"/>
      <c r="FLH182" s="24"/>
      <c r="FLI182" s="24"/>
      <c r="FLJ182" s="24"/>
      <c r="FLK182" s="24"/>
      <c r="FLL182" s="24"/>
      <c r="FLM182" s="24"/>
      <c r="FLN182" s="24"/>
      <c r="FLO182" s="24"/>
      <c r="FLP182" s="24"/>
      <c r="FLQ182" s="24"/>
      <c r="FLR182" s="24"/>
      <c r="FLS182" s="24"/>
      <c r="FLT182" s="24"/>
      <c r="FLU182" s="24"/>
      <c r="FLV182" s="24"/>
      <c r="FLW182" s="24"/>
      <c r="FLX182" s="24"/>
      <c r="FLY182" s="24"/>
      <c r="FLZ182" s="24"/>
      <c r="FMA182" s="24"/>
      <c r="FMB182" s="24"/>
      <c r="FMC182" s="24"/>
      <c r="FMD182" s="24"/>
      <c r="FME182" s="24"/>
      <c r="FMF182" s="24"/>
      <c r="FMG182" s="24"/>
      <c r="FMH182" s="24"/>
      <c r="FMI182" s="24"/>
      <c r="FMJ182" s="24"/>
      <c r="FMK182" s="24"/>
      <c r="FML182" s="24"/>
      <c r="FMM182" s="24"/>
      <c r="FMN182" s="24"/>
      <c r="FMO182" s="24"/>
      <c r="FMP182" s="24"/>
      <c r="FMQ182" s="24"/>
      <c r="FMR182" s="24"/>
      <c r="FMS182" s="24"/>
      <c r="FMT182" s="24"/>
      <c r="FMU182" s="24"/>
      <c r="FMV182" s="24"/>
      <c r="FMW182" s="24"/>
      <c r="FMX182" s="24"/>
      <c r="FMY182" s="24"/>
      <c r="FMZ182" s="24"/>
      <c r="FNA182" s="24"/>
      <c r="FNB182" s="24"/>
      <c r="FNC182" s="24"/>
      <c r="FND182" s="24"/>
      <c r="FNE182" s="24"/>
      <c r="FNF182" s="24"/>
      <c r="FNG182" s="24"/>
      <c r="FNH182" s="24"/>
      <c r="FNI182" s="24"/>
      <c r="FNJ182" s="24"/>
      <c r="FNK182" s="24"/>
      <c r="FNL182" s="24"/>
      <c r="FNM182" s="24"/>
      <c r="FNN182" s="24"/>
      <c r="FNO182" s="24"/>
      <c r="FNP182" s="24"/>
      <c r="FNQ182" s="24"/>
      <c r="FNR182" s="24"/>
      <c r="FNS182" s="24"/>
      <c r="FNT182" s="24"/>
      <c r="FNU182" s="24"/>
      <c r="FNV182" s="24"/>
      <c r="FNW182" s="24"/>
      <c r="FNX182" s="24"/>
      <c r="FNY182" s="24"/>
      <c r="FNZ182" s="24"/>
      <c r="FOA182" s="24"/>
      <c r="FOB182" s="24"/>
      <c r="FOC182" s="24"/>
      <c r="FOD182" s="24"/>
      <c r="FOE182" s="24"/>
      <c r="FOF182" s="24"/>
      <c r="FOG182" s="24"/>
      <c r="FOH182" s="24"/>
      <c r="FOI182" s="24"/>
      <c r="FOJ182" s="24"/>
      <c r="FOK182" s="24"/>
      <c r="FOL182" s="24"/>
      <c r="FOM182" s="24"/>
      <c r="FON182" s="24"/>
      <c r="FOO182" s="24"/>
      <c r="FOP182" s="24"/>
      <c r="FOQ182" s="24"/>
      <c r="FOR182" s="24"/>
      <c r="FOS182" s="24"/>
      <c r="FOT182" s="24"/>
      <c r="FOU182" s="24"/>
      <c r="FOV182" s="24"/>
      <c r="FOW182" s="24"/>
      <c r="FOX182" s="24"/>
      <c r="FOY182" s="24"/>
      <c r="FOZ182" s="24"/>
      <c r="FPA182" s="24"/>
      <c r="FPB182" s="24"/>
      <c r="FPC182" s="24"/>
      <c r="FPD182" s="24"/>
      <c r="FPE182" s="24"/>
      <c r="FPF182" s="24"/>
      <c r="FPG182" s="24"/>
      <c r="FPH182" s="24"/>
      <c r="FPI182" s="24"/>
      <c r="FPJ182" s="24"/>
      <c r="FPK182" s="24"/>
      <c r="FPL182" s="24"/>
      <c r="FPM182" s="24"/>
      <c r="FPN182" s="24"/>
      <c r="FPO182" s="24"/>
      <c r="FPP182" s="24"/>
      <c r="FPQ182" s="24"/>
      <c r="FPR182" s="24"/>
      <c r="FPS182" s="24"/>
      <c r="FPT182" s="24"/>
      <c r="FPU182" s="24"/>
      <c r="FPV182" s="24"/>
      <c r="FPW182" s="24"/>
      <c r="FPX182" s="24"/>
      <c r="FPY182" s="24"/>
      <c r="FPZ182" s="24"/>
      <c r="FQA182" s="24"/>
      <c r="FQB182" s="24"/>
      <c r="FQC182" s="24"/>
      <c r="FQD182" s="24"/>
      <c r="FQE182" s="24"/>
      <c r="FQF182" s="24"/>
      <c r="FQG182" s="24"/>
      <c r="FQH182" s="24"/>
      <c r="FQI182" s="24"/>
      <c r="FQJ182" s="24"/>
      <c r="FQK182" s="24"/>
      <c r="FQL182" s="24"/>
      <c r="FQM182" s="24"/>
      <c r="FQN182" s="24"/>
      <c r="FQO182" s="24"/>
      <c r="FQP182" s="24"/>
      <c r="FQQ182" s="24"/>
      <c r="FQR182" s="24"/>
      <c r="FQS182" s="24"/>
      <c r="FQT182" s="24"/>
      <c r="FQU182" s="24"/>
      <c r="FQV182" s="24"/>
      <c r="FQW182" s="24"/>
      <c r="FQX182" s="24"/>
      <c r="FQY182" s="24"/>
      <c r="FQZ182" s="24"/>
      <c r="FRA182" s="24"/>
      <c r="FRB182" s="24"/>
      <c r="FRC182" s="24"/>
      <c r="FRD182" s="24"/>
      <c r="FRE182" s="24"/>
      <c r="FRF182" s="24"/>
      <c r="FRG182" s="24"/>
      <c r="FRH182" s="24"/>
      <c r="FRI182" s="24"/>
      <c r="FRJ182" s="24"/>
      <c r="FRK182" s="24"/>
      <c r="FRL182" s="24"/>
      <c r="FRM182" s="24"/>
      <c r="FRN182" s="24"/>
      <c r="FRO182" s="24"/>
      <c r="FRP182" s="24"/>
      <c r="FRQ182" s="24"/>
      <c r="FRR182" s="24"/>
      <c r="FRS182" s="24"/>
      <c r="FRT182" s="24"/>
      <c r="FRU182" s="24"/>
      <c r="FRV182" s="24"/>
      <c r="FRW182" s="24"/>
      <c r="FRX182" s="24"/>
      <c r="FRY182" s="24"/>
      <c r="FRZ182" s="24"/>
      <c r="FSA182" s="24"/>
      <c r="FSB182" s="24"/>
      <c r="FSC182" s="24"/>
      <c r="FSD182" s="24"/>
      <c r="FSE182" s="24"/>
      <c r="FSF182" s="24"/>
      <c r="FSG182" s="24"/>
      <c r="FSH182" s="24"/>
      <c r="FSI182" s="24"/>
      <c r="FSJ182" s="24"/>
      <c r="FSK182" s="24"/>
      <c r="FSL182" s="24"/>
      <c r="FSM182" s="24"/>
      <c r="FSN182" s="24"/>
      <c r="FSO182" s="24"/>
      <c r="FSP182" s="24"/>
      <c r="FSQ182" s="24"/>
      <c r="FSR182" s="24"/>
      <c r="FSS182" s="24"/>
      <c r="FST182" s="24"/>
      <c r="FSU182" s="24"/>
      <c r="FSV182" s="24"/>
      <c r="FSW182" s="24"/>
      <c r="FSX182" s="24"/>
      <c r="FSY182" s="24"/>
      <c r="FSZ182" s="24"/>
      <c r="FTA182" s="24"/>
      <c r="FTB182" s="24"/>
      <c r="FTC182" s="24"/>
      <c r="FTD182" s="24"/>
      <c r="FTE182" s="24"/>
      <c r="FTF182" s="24"/>
      <c r="FTG182" s="24"/>
      <c r="FTH182" s="24"/>
      <c r="FTI182" s="24"/>
      <c r="FTJ182" s="24"/>
      <c r="FTK182" s="24"/>
      <c r="FTL182" s="24"/>
      <c r="FTM182" s="24"/>
      <c r="FTN182" s="24"/>
      <c r="FTO182" s="24"/>
      <c r="FTP182" s="24"/>
      <c r="FTQ182" s="24"/>
      <c r="FTR182" s="24"/>
      <c r="FTS182" s="24"/>
      <c r="FTT182" s="24"/>
      <c r="FTU182" s="24"/>
      <c r="FTV182" s="24"/>
      <c r="FTW182" s="24"/>
      <c r="FTX182" s="24"/>
      <c r="FTY182" s="24"/>
      <c r="FTZ182" s="24"/>
      <c r="FUA182" s="24"/>
      <c r="FUB182" s="24"/>
      <c r="FUC182" s="24"/>
      <c r="FUD182" s="24"/>
      <c r="FUE182" s="24"/>
      <c r="FUF182" s="24"/>
      <c r="FUG182" s="24"/>
      <c r="FUH182" s="24"/>
      <c r="FUI182" s="24"/>
      <c r="FUJ182" s="24"/>
      <c r="FUK182" s="24"/>
      <c r="FUL182" s="24"/>
      <c r="FUM182" s="24"/>
      <c r="FUN182" s="24"/>
      <c r="FUO182" s="24"/>
      <c r="FUP182" s="24"/>
      <c r="FUQ182" s="24"/>
      <c r="FUR182" s="24"/>
      <c r="FUS182" s="24"/>
      <c r="FUT182" s="24"/>
      <c r="FUU182" s="24"/>
      <c r="FUV182" s="24"/>
      <c r="FUW182" s="24"/>
      <c r="FUX182" s="24"/>
      <c r="FUY182" s="24"/>
      <c r="FUZ182" s="24"/>
      <c r="FVA182" s="24"/>
      <c r="FVB182" s="24"/>
      <c r="FVC182" s="24"/>
      <c r="FVD182" s="24"/>
      <c r="FVE182" s="24"/>
      <c r="FVF182" s="24"/>
      <c r="FVG182" s="24"/>
      <c r="FVH182" s="24"/>
      <c r="FVI182" s="24"/>
      <c r="FVJ182" s="24"/>
      <c r="FVK182" s="24"/>
      <c r="FVL182" s="24"/>
      <c r="FVM182" s="24"/>
      <c r="FVN182" s="24"/>
      <c r="FVO182" s="24"/>
      <c r="FVP182" s="24"/>
      <c r="FVQ182" s="24"/>
      <c r="FVR182" s="24"/>
      <c r="FVS182" s="24"/>
      <c r="FVT182" s="24"/>
      <c r="FVU182" s="24"/>
      <c r="FVV182" s="24"/>
      <c r="FVW182" s="24"/>
      <c r="FVX182" s="24"/>
      <c r="FVY182" s="24"/>
      <c r="FVZ182" s="24"/>
      <c r="FWA182" s="24"/>
      <c r="FWB182" s="24"/>
      <c r="FWC182" s="24"/>
      <c r="FWD182" s="24"/>
      <c r="FWE182" s="24"/>
      <c r="FWF182" s="24"/>
      <c r="FWG182" s="24"/>
      <c r="FWH182" s="24"/>
      <c r="FWI182" s="24"/>
      <c r="FWJ182" s="24"/>
      <c r="FWK182" s="24"/>
      <c r="FWL182" s="24"/>
      <c r="FWM182" s="24"/>
      <c r="FWN182" s="24"/>
      <c r="FWO182" s="24"/>
      <c r="FWP182" s="24"/>
      <c r="FWQ182" s="24"/>
      <c r="FWR182" s="24"/>
      <c r="FWS182" s="24"/>
      <c r="FWT182" s="24"/>
      <c r="FWU182" s="24"/>
      <c r="FWV182" s="24"/>
      <c r="FWW182" s="24"/>
      <c r="FWX182" s="24"/>
      <c r="FWY182" s="24"/>
      <c r="FWZ182" s="24"/>
      <c r="FXA182" s="24"/>
      <c r="FXB182" s="24"/>
      <c r="FXC182" s="24"/>
      <c r="FXD182" s="24"/>
      <c r="FXE182" s="24"/>
      <c r="FXF182" s="24"/>
      <c r="FXG182" s="24"/>
      <c r="FXH182" s="24"/>
      <c r="FXI182" s="24"/>
      <c r="FXJ182" s="24"/>
      <c r="FXK182" s="24"/>
      <c r="FXL182" s="24"/>
      <c r="FXM182" s="24"/>
      <c r="FXN182" s="24"/>
      <c r="FXO182" s="24"/>
      <c r="FXP182" s="24"/>
      <c r="FXQ182" s="24"/>
      <c r="FXR182" s="24"/>
      <c r="FXS182" s="24"/>
      <c r="FXT182" s="24"/>
      <c r="FXU182" s="24"/>
      <c r="FXV182" s="24"/>
      <c r="FXW182" s="24"/>
      <c r="FXX182" s="24"/>
      <c r="FXY182" s="24"/>
      <c r="FXZ182" s="24"/>
      <c r="FYA182" s="24"/>
      <c r="FYB182" s="24"/>
      <c r="FYC182" s="24"/>
      <c r="FYD182" s="24"/>
      <c r="FYE182" s="24"/>
      <c r="FYF182" s="24"/>
      <c r="FYG182" s="24"/>
      <c r="FYH182" s="24"/>
      <c r="FYI182" s="24"/>
      <c r="FYJ182" s="24"/>
      <c r="FYK182" s="24"/>
      <c r="FYL182" s="24"/>
      <c r="FYM182" s="24"/>
      <c r="FYN182" s="24"/>
      <c r="FYO182" s="24"/>
      <c r="FYP182" s="24"/>
      <c r="FYQ182" s="24"/>
      <c r="FYR182" s="24"/>
      <c r="FYS182" s="24"/>
      <c r="FYT182" s="24"/>
      <c r="FYU182" s="24"/>
      <c r="FYV182" s="24"/>
      <c r="FYW182" s="24"/>
      <c r="FYX182" s="24"/>
      <c r="FYY182" s="24"/>
      <c r="FYZ182" s="24"/>
      <c r="FZA182" s="24"/>
      <c r="FZB182" s="24"/>
      <c r="FZC182" s="24"/>
      <c r="FZD182" s="24"/>
      <c r="FZE182" s="24"/>
      <c r="FZF182" s="24"/>
      <c r="FZG182" s="24"/>
      <c r="FZH182" s="24"/>
      <c r="FZI182" s="24"/>
      <c r="FZJ182" s="24"/>
      <c r="FZK182" s="24"/>
      <c r="FZL182" s="24"/>
      <c r="FZM182" s="24"/>
      <c r="FZN182" s="24"/>
      <c r="FZO182" s="24"/>
      <c r="FZP182" s="24"/>
      <c r="FZQ182" s="24"/>
      <c r="FZR182" s="24"/>
      <c r="FZS182" s="24"/>
      <c r="FZT182" s="24"/>
      <c r="FZU182" s="24"/>
      <c r="FZV182" s="24"/>
      <c r="FZW182" s="24"/>
      <c r="FZX182" s="24"/>
      <c r="FZY182" s="24"/>
      <c r="FZZ182" s="24"/>
      <c r="GAA182" s="24"/>
      <c r="GAB182" s="24"/>
      <c r="GAC182" s="24"/>
      <c r="GAD182" s="24"/>
      <c r="GAE182" s="24"/>
      <c r="GAF182" s="24"/>
      <c r="GAG182" s="24"/>
      <c r="GAH182" s="24"/>
      <c r="GAI182" s="24"/>
      <c r="GAJ182" s="24"/>
      <c r="GAK182" s="24"/>
      <c r="GAL182" s="24"/>
      <c r="GAM182" s="24"/>
      <c r="GAN182" s="24"/>
      <c r="GAO182" s="24"/>
      <c r="GAP182" s="24"/>
      <c r="GAQ182" s="24"/>
      <c r="GAR182" s="24"/>
      <c r="GAS182" s="24"/>
      <c r="GAT182" s="24"/>
      <c r="GAU182" s="24"/>
      <c r="GAV182" s="24"/>
      <c r="GAW182" s="24"/>
      <c r="GAX182" s="24"/>
      <c r="GAY182" s="24"/>
      <c r="GAZ182" s="24"/>
      <c r="GBA182" s="24"/>
      <c r="GBB182" s="24"/>
      <c r="GBC182" s="24"/>
      <c r="GBD182" s="24"/>
      <c r="GBE182" s="24"/>
      <c r="GBF182" s="24"/>
      <c r="GBG182" s="24"/>
      <c r="GBH182" s="24"/>
      <c r="GBI182" s="24"/>
      <c r="GBJ182" s="24"/>
      <c r="GBK182" s="24"/>
      <c r="GBL182" s="24"/>
      <c r="GBM182" s="24"/>
      <c r="GBN182" s="24"/>
      <c r="GBO182" s="24"/>
      <c r="GBP182" s="24"/>
      <c r="GBQ182" s="24"/>
      <c r="GBR182" s="24"/>
      <c r="GBS182" s="24"/>
      <c r="GBT182" s="24"/>
      <c r="GBU182" s="24"/>
      <c r="GBV182" s="24"/>
      <c r="GBW182" s="24"/>
      <c r="GBX182" s="24"/>
      <c r="GBY182" s="24"/>
      <c r="GBZ182" s="24"/>
      <c r="GCA182" s="24"/>
      <c r="GCB182" s="24"/>
      <c r="GCC182" s="24"/>
      <c r="GCD182" s="24"/>
      <c r="GCE182" s="24"/>
      <c r="GCF182" s="24"/>
      <c r="GCG182" s="24"/>
      <c r="GCH182" s="24"/>
      <c r="GCI182" s="24"/>
      <c r="GCJ182" s="24"/>
      <c r="GCK182" s="24"/>
      <c r="GCL182" s="24"/>
      <c r="GCM182" s="24"/>
      <c r="GCN182" s="24"/>
      <c r="GCO182" s="24"/>
      <c r="GCP182" s="24"/>
      <c r="GCQ182" s="24"/>
      <c r="GCR182" s="24"/>
      <c r="GCS182" s="24"/>
      <c r="GCT182" s="24"/>
      <c r="GCU182" s="24"/>
      <c r="GCV182" s="24"/>
      <c r="GCW182" s="24"/>
      <c r="GCX182" s="24"/>
      <c r="GCY182" s="24"/>
      <c r="GCZ182" s="24"/>
      <c r="GDA182" s="24"/>
      <c r="GDB182" s="24"/>
      <c r="GDC182" s="24"/>
      <c r="GDD182" s="24"/>
      <c r="GDE182" s="24"/>
      <c r="GDF182" s="24"/>
      <c r="GDG182" s="24"/>
      <c r="GDH182" s="24"/>
      <c r="GDI182" s="24"/>
      <c r="GDJ182" s="24"/>
      <c r="GDK182" s="24"/>
      <c r="GDL182" s="24"/>
      <c r="GDM182" s="24"/>
      <c r="GDN182" s="24"/>
      <c r="GDO182" s="24"/>
      <c r="GDP182" s="24"/>
      <c r="GDQ182" s="24"/>
      <c r="GDR182" s="24"/>
      <c r="GDS182" s="24"/>
      <c r="GDT182" s="24"/>
      <c r="GDU182" s="24"/>
      <c r="GDV182" s="24"/>
      <c r="GDW182" s="24"/>
      <c r="GDX182" s="24"/>
      <c r="GDY182" s="24"/>
      <c r="GDZ182" s="24"/>
      <c r="GEA182" s="24"/>
      <c r="GEB182" s="24"/>
      <c r="GEC182" s="24"/>
      <c r="GED182" s="24"/>
      <c r="GEE182" s="24"/>
      <c r="GEF182" s="24"/>
      <c r="GEG182" s="24"/>
      <c r="GEH182" s="24"/>
      <c r="GEI182" s="24"/>
      <c r="GEJ182" s="24"/>
      <c r="GEK182" s="24"/>
      <c r="GEL182" s="24"/>
      <c r="GEM182" s="24"/>
      <c r="GEN182" s="24"/>
      <c r="GEO182" s="24"/>
      <c r="GEP182" s="24"/>
      <c r="GEQ182" s="24"/>
      <c r="GER182" s="24"/>
      <c r="GES182" s="24"/>
      <c r="GET182" s="24"/>
      <c r="GEU182" s="24"/>
      <c r="GEV182" s="24"/>
      <c r="GEW182" s="24"/>
      <c r="GEX182" s="24"/>
      <c r="GEY182" s="24"/>
      <c r="GEZ182" s="24"/>
      <c r="GFA182" s="24"/>
      <c r="GFB182" s="24"/>
      <c r="GFC182" s="24"/>
      <c r="GFD182" s="24"/>
      <c r="GFE182" s="24"/>
      <c r="GFF182" s="24"/>
      <c r="GFG182" s="24"/>
      <c r="GFH182" s="24"/>
      <c r="GFI182" s="24"/>
      <c r="GFJ182" s="24"/>
      <c r="GFK182" s="24"/>
      <c r="GFL182" s="24"/>
      <c r="GFM182" s="24"/>
      <c r="GFN182" s="24"/>
      <c r="GFO182" s="24"/>
      <c r="GFP182" s="24"/>
      <c r="GFQ182" s="24"/>
      <c r="GFR182" s="24"/>
      <c r="GFS182" s="24"/>
      <c r="GFT182" s="24"/>
      <c r="GFU182" s="24"/>
      <c r="GFV182" s="24"/>
      <c r="GFW182" s="24"/>
      <c r="GFX182" s="24"/>
      <c r="GFY182" s="24"/>
      <c r="GFZ182" s="24"/>
      <c r="GGA182" s="24"/>
      <c r="GGB182" s="24"/>
      <c r="GGC182" s="24"/>
      <c r="GGD182" s="24"/>
      <c r="GGE182" s="24"/>
      <c r="GGF182" s="24"/>
      <c r="GGG182" s="24"/>
      <c r="GGH182" s="24"/>
      <c r="GGI182" s="24"/>
      <c r="GGJ182" s="24"/>
      <c r="GGK182" s="24"/>
      <c r="GGL182" s="24"/>
      <c r="GGM182" s="24"/>
      <c r="GGN182" s="24"/>
      <c r="GGO182" s="24"/>
      <c r="GGP182" s="24"/>
      <c r="GGQ182" s="24"/>
      <c r="GGR182" s="24"/>
      <c r="GGS182" s="24"/>
      <c r="GGT182" s="24"/>
      <c r="GGU182" s="24"/>
      <c r="GGV182" s="24"/>
      <c r="GGW182" s="24"/>
      <c r="GGX182" s="24"/>
      <c r="GGY182" s="24"/>
      <c r="GGZ182" s="24"/>
      <c r="GHA182" s="24"/>
      <c r="GHB182" s="24"/>
      <c r="GHC182" s="24"/>
      <c r="GHD182" s="24"/>
      <c r="GHE182" s="24"/>
      <c r="GHF182" s="24"/>
      <c r="GHG182" s="24"/>
      <c r="GHH182" s="24"/>
      <c r="GHI182" s="24"/>
      <c r="GHJ182" s="24"/>
      <c r="GHK182" s="24"/>
      <c r="GHL182" s="24"/>
      <c r="GHM182" s="24"/>
      <c r="GHN182" s="24"/>
      <c r="GHO182" s="24"/>
      <c r="GHP182" s="24"/>
      <c r="GHQ182" s="24"/>
      <c r="GHR182" s="24"/>
      <c r="GHS182" s="24"/>
      <c r="GHT182" s="24"/>
      <c r="GHU182" s="24"/>
      <c r="GHV182" s="24"/>
      <c r="GHW182" s="24"/>
      <c r="GHX182" s="24"/>
      <c r="GHY182" s="24"/>
      <c r="GHZ182" s="24"/>
      <c r="GIA182" s="24"/>
      <c r="GIB182" s="24"/>
      <c r="GIC182" s="24"/>
      <c r="GID182" s="24"/>
      <c r="GIE182" s="24"/>
      <c r="GIF182" s="24"/>
      <c r="GIG182" s="24"/>
      <c r="GIH182" s="24"/>
      <c r="GII182" s="24"/>
      <c r="GIJ182" s="24"/>
      <c r="GIK182" s="24"/>
      <c r="GIL182" s="24"/>
      <c r="GIM182" s="24"/>
      <c r="GIN182" s="24"/>
      <c r="GIO182" s="24"/>
      <c r="GIP182" s="24"/>
      <c r="GIQ182" s="24"/>
      <c r="GIR182" s="24"/>
      <c r="GIS182" s="24"/>
      <c r="GIT182" s="24"/>
      <c r="GIU182" s="24"/>
      <c r="GIV182" s="24"/>
      <c r="GIW182" s="24"/>
      <c r="GIX182" s="24"/>
      <c r="GIY182" s="24"/>
      <c r="GIZ182" s="24"/>
      <c r="GJA182" s="24"/>
      <c r="GJB182" s="24"/>
      <c r="GJC182" s="24"/>
      <c r="GJD182" s="24"/>
      <c r="GJE182" s="24"/>
      <c r="GJF182" s="24"/>
      <c r="GJG182" s="24"/>
      <c r="GJH182" s="24"/>
      <c r="GJI182" s="24"/>
      <c r="GJJ182" s="24"/>
      <c r="GJK182" s="24"/>
      <c r="GJL182" s="24"/>
      <c r="GJM182" s="24"/>
      <c r="GJN182" s="24"/>
      <c r="GJO182" s="24"/>
      <c r="GJP182" s="24"/>
      <c r="GJQ182" s="24"/>
      <c r="GJR182" s="24"/>
      <c r="GJS182" s="24"/>
      <c r="GJT182" s="24"/>
      <c r="GJU182" s="24"/>
      <c r="GJV182" s="24"/>
      <c r="GJW182" s="24"/>
      <c r="GJX182" s="24"/>
      <c r="GJY182" s="24"/>
      <c r="GJZ182" s="24"/>
      <c r="GKA182" s="24"/>
      <c r="GKB182" s="24"/>
      <c r="GKC182" s="24"/>
      <c r="GKD182" s="24"/>
      <c r="GKE182" s="24"/>
      <c r="GKF182" s="24"/>
      <c r="GKG182" s="24"/>
      <c r="GKH182" s="24"/>
      <c r="GKI182" s="24"/>
      <c r="GKJ182" s="24"/>
      <c r="GKK182" s="24"/>
      <c r="GKL182" s="24"/>
      <c r="GKM182" s="24"/>
      <c r="GKN182" s="24"/>
      <c r="GKO182" s="24"/>
      <c r="GKP182" s="24"/>
      <c r="GKQ182" s="24"/>
      <c r="GKR182" s="24"/>
      <c r="GKS182" s="24"/>
      <c r="GKT182" s="24"/>
      <c r="GKU182" s="24"/>
      <c r="GKV182" s="24"/>
      <c r="GKW182" s="24"/>
      <c r="GKX182" s="24"/>
      <c r="GKY182" s="24"/>
      <c r="GKZ182" s="24"/>
      <c r="GLA182" s="24"/>
      <c r="GLB182" s="24"/>
      <c r="GLC182" s="24"/>
      <c r="GLD182" s="24"/>
      <c r="GLE182" s="24"/>
      <c r="GLF182" s="24"/>
      <c r="GLG182" s="24"/>
      <c r="GLH182" s="24"/>
      <c r="GLI182" s="24"/>
      <c r="GLJ182" s="24"/>
      <c r="GLK182" s="24"/>
      <c r="GLL182" s="24"/>
      <c r="GLM182" s="24"/>
      <c r="GLN182" s="24"/>
      <c r="GLO182" s="24"/>
      <c r="GLP182" s="24"/>
      <c r="GLQ182" s="24"/>
      <c r="GLR182" s="24"/>
      <c r="GLS182" s="24"/>
      <c r="GLT182" s="24"/>
      <c r="GLU182" s="24"/>
      <c r="GLV182" s="24"/>
      <c r="GLW182" s="24"/>
      <c r="GLX182" s="24"/>
      <c r="GLY182" s="24"/>
      <c r="GLZ182" s="24"/>
      <c r="GMA182" s="24"/>
      <c r="GMB182" s="24"/>
      <c r="GMC182" s="24"/>
      <c r="GMD182" s="24"/>
      <c r="GME182" s="24"/>
      <c r="GMF182" s="24"/>
      <c r="GMG182" s="24"/>
      <c r="GMH182" s="24"/>
      <c r="GMI182" s="24"/>
      <c r="GMJ182" s="24"/>
      <c r="GMK182" s="24"/>
      <c r="GML182" s="24"/>
      <c r="GMM182" s="24"/>
      <c r="GMN182" s="24"/>
      <c r="GMO182" s="24"/>
      <c r="GMP182" s="24"/>
      <c r="GMQ182" s="24"/>
      <c r="GMR182" s="24"/>
      <c r="GMS182" s="24"/>
      <c r="GMT182" s="24"/>
      <c r="GMU182" s="24"/>
      <c r="GMV182" s="24"/>
      <c r="GMW182" s="24"/>
      <c r="GMX182" s="24"/>
      <c r="GMY182" s="24"/>
      <c r="GMZ182" s="24"/>
      <c r="GNA182" s="24"/>
      <c r="GNB182" s="24"/>
      <c r="GNC182" s="24"/>
      <c r="GND182" s="24"/>
      <c r="GNE182" s="24"/>
      <c r="GNF182" s="24"/>
      <c r="GNG182" s="24"/>
      <c r="GNH182" s="24"/>
      <c r="GNI182" s="24"/>
      <c r="GNJ182" s="24"/>
      <c r="GNK182" s="24"/>
      <c r="GNL182" s="24"/>
      <c r="GNM182" s="24"/>
      <c r="GNN182" s="24"/>
      <c r="GNO182" s="24"/>
      <c r="GNP182" s="24"/>
      <c r="GNQ182" s="24"/>
      <c r="GNR182" s="24"/>
      <c r="GNS182" s="24"/>
      <c r="GNT182" s="24"/>
      <c r="GNU182" s="24"/>
      <c r="GNV182" s="24"/>
      <c r="GNW182" s="24"/>
      <c r="GNX182" s="24"/>
      <c r="GNY182" s="24"/>
      <c r="GNZ182" s="24"/>
      <c r="GOA182" s="24"/>
      <c r="GOB182" s="24"/>
      <c r="GOC182" s="24"/>
      <c r="GOD182" s="24"/>
      <c r="GOE182" s="24"/>
      <c r="GOF182" s="24"/>
      <c r="GOG182" s="24"/>
      <c r="GOH182" s="24"/>
      <c r="GOI182" s="24"/>
      <c r="GOJ182" s="24"/>
      <c r="GOK182" s="24"/>
      <c r="GOL182" s="24"/>
      <c r="GOM182" s="24"/>
      <c r="GON182" s="24"/>
      <c r="GOO182" s="24"/>
      <c r="GOP182" s="24"/>
      <c r="GOQ182" s="24"/>
      <c r="GOR182" s="24"/>
      <c r="GOS182" s="24"/>
      <c r="GOT182" s="24"/>
      <c r="GOU182" s="24"/>
      <c r="GOV182" s="24"/>
      <c r="GOW182" s="24"/>
      <c r="GOX182" s="24"/>
      <c r="GOY182" s="24"/>
      <c r="GOZ182" s="24"/>
      <c r="GPA182" s="24"/>
      <c r="GPB182" s="24"/>
      <c r="GPC182" s="24"/>
      <c r="GPD182" s="24"/>
      <c r="GPE182" s="24"/>
      <c r="GPF182" s="24"/>
      <c r="GPG182" s="24"/>
      <c r="GPH182" s="24"/>
      <c r="GPI182" s="24"/>
      <c r="GPJ182" s="24"/>
      <c r="GPK182" s="24"/>
      <c r="GPL182" s="24"/>
      <c r="GPM182" s="24"/>
      <c r="GPN182" s="24"/>
      <c r="GPO182" s="24"/>
      <c r="GPP182" s="24"/>
      <c r="GPQ182" s="24"/>
      <c r="GPR182" s="24"/>
      <c r="GPS182" s="24"/>
      <c r="GPT182" s="24"/>
      <c r="GPU182" s="24"/>
      <c r="GPV182" s="24"/>
      <c r="GPW182" s="24"/>
      <c r="GPX182" s="24"/>
      <c r="GPY182" s="24"/>
      <c r="GPZ182" s="24"/>
      <c r="GQA182" s="24"/>
      <c r="GQB182" s="24"/>
      <c r="GQC182" s="24"/>
      <c r="GQD182" s="24"/>
      <c r="GQE182" s="24"/>
      <c r="GQF182" s="24"/>
      <c r="GQG182" s="24"/>
      <c r="GQH182" s="24"/>
      <c r="GQI182" s="24"/>
      <c r="GQJ182" s="24"/>
      <c r="GQK182" s="24"/>
      <c r="GQL182" s="24"/>
      <c r="GQM182" s="24"/>
      <c r="GQN182" s="24"/>
      <c r="GQO182" s="24"/>
      <c r="GQP182" s="24"/>
      <c r="GQQ182" s="24"/>
      <c r="GQR182" s="24"/>
      <c r="GQS182" s="24"/>
      <c r="GQT182" s="24"/>
      <c r="GQU182" s="24"/>
      <c r="GQV182" s="24"/>
      <c r="GQW182" s="24"/>
      <c r="GQX182" s="24"/>
      <c r="GQY182" s="24"/>
      <c r="GQZ182" s="24"/>
      <c r="GRA182" s="24"/>
      <c r="GRB182" s="24"/>
      <c r="GRC182" s="24"/>
      <c r="GRD182" s="24"/>
      <c r="GRE182" s="24"/>
      <c r="GRF182" s="24"/>
      <c r="GRG182" s="24"/>
      <c r="GRH182" s="24"/>
      <c r="GRI182" s="24"/>
      <c r="GRJ182" s="24"/>
      <c r="GRK182" s="24"/>
      <c r="GRL182" s="24"/>
      <c r="GRM182" s="24"/>
      <c r="GRN182" s="24"/>
      <c r="GRO182" s="24"/>
      <c r="GRP182" s="24"/>
      <c r="GRQ182" s="24"/>
      <c r="GRR182" s="24"/>
      <c r="GRS182" s="24"/>
      <c r="GRT182" s="24"/>
      <c r="GRU182" s="24"/>
      <c r="GRV182" s="24"/>
      <c r="GRW182" s="24"/>
      <c r="GRX182" s="24"/>
      <c r="GRY182" s="24"/>
      <c r="GRZ182" s="24"/>
      <c r="GSA182" s="24"/>
      <c r="GSB182" s="24"/>
      <c r="GSC182" s="24"/>
      <c r="GSD182" s="24"/>
      <c r="GSE182" s="24"/>
      <c r="GSF182" s="24"/>
      <c r="GSG182" s="24"/>
      <c r="GSH182" s="24"/>
      <c r="GSI182" s="24"/>
      <c r="GSJ182" s="24"/>
      <c r="GSK182" s="24"/>
      <c r="GSL182" s="24"/>
      <c r="GSM182" s="24"/>
      <c r="GSN182" s="24"/>
      <c r="GSO182" s="24"/>
      <c r="GSP182" s="24"/>
      <c r="GSQ182" s="24"/>
      <c r="GSR182" s="24"/>
      <c r="GSS182" s="24"/>
      <c r="GST182" s="24"/>
      <c r="GSU182" s="24"/>
      <c r="GSV182" s="24"/>
      <c r="GSW182" s="24"/>
      <c r="GSX182" s="24"/>
      <c r="GSY182" s="24"/>
      <c r="GSZ182" s="24"/>
      <c r="GTA182" s="24"/>
      <c r="GTB182" s="24"/>
      <c r="GTC182" s="24"/>
      <c r="GTD182" s="24"/>
      <c r="GTE182" s="24"/>
      <c r="GTF182" s="24"/>
      <c r="GTG182" s="24"/>
      <c r="GTH182" s="24"/>
      <c r="GTI182" s="24"/>
      <c r="GTJ182" s="24"/>
      <c r="GTK182" s="24"/>
      <c r="GTL182" s="24"/>
      <c r="GTM182" s="24"/>
      <c r="GTN182" s="24"/>
      <c r="GTO182" s="24"/>
      <c r="GTP182" s="24"/>
      <c r="GTQ182" s="24"/>
      <c r="GTR182" s="24"/>
      <c r="GTS182" s="24"/>
      <c r="GTT182" s="24"/>
      <c r="GTU182" s="24"/>
      <c r="GTV182" s="24"/>
      <c r="GTW182" s="24"/>
      <c r="GTX182" s="24"/>
      <c r="GTY182" s="24"/>
      <c r="GTZ182" s="24"/>
      <c r="GUA182" s="24"/>
      <c r="GUB182" s="24"/>
      <c r="GUC182" s="24"/>
      <c r="GUD182" s="24"/>
      <c r="GUE182" s="24"/>
      <c r="GUF182" s="24"/>
      <c r="GUG182" s="24"/>
      <c r="GUH182" s="24"/>
      <c r="GUI182" s="24"/>
      <c r="GUJ182" s="24"/>
      <c r="GUK182" s="24"/>
      <c r="GUL182" s="24"/>
      <c r="GUM182" s="24"/>
      <c r="GUN182" s="24"/>
      <c r="GUO182" s="24"/>
      <c r="GUP182" s="24"/>
      <c r="GUQ182" s="24"/>
      <c r="GUR182" s="24"/>
      <c r="GUS182" s="24"/>
      <c r="GUT182" s="24"/>
      <c r="GUU182" s="24"/>
      <c r="GUV182" s="24"/>
      <c r="GUW182" s="24"/>
      <c r="GUX182" s="24"/>
      <c r="GUY182" s="24"/>
      <c r="GUZ182" s="24"/>
      <c r="GVA182" s="24"/>
      <c r="GVB182" s="24"/>
      <c r="GVC182" s="24"/>
      <c r="GVD182" s="24"/>
      <c r="GVE182" s="24"/>
      <c r="GVF182" s="24"/>
      <c r="GVG182" s="24"/>
      <c r="GVH182" s="24"/>
      <c r="GVI182" s="24"/>
      <c r="GVJ182" s="24"/>
      <c r="GVK182" s="24"/>
      <c r="GVL182" s="24"/>
      <c r="GVM182" s="24"/>
      <c r="GVN182" s="24"/>
      <c r="GVO182" s="24"/>
      <c r="GVP182" s="24"/>
      <c r="GVQ182" s="24"/>
      <c r="GVR182" s="24"/>
      <c r="GVS182" s="24"/>
      <c r="GVT182" s="24"/>
      <c r="GVU182" s="24"/>
      <c r="GVV182" s="24"/>
      <c r="GVW182" s="24"/>
      <c r="GVX182" s="24"/>
      <c r="GVY182" s="24"/>
      <c r="GVZ182" s="24"/>
      <c r="GWA182" s="24"/>
      <c r="GWB182" s="24"/>
      <c r="GWC182" s="24"/>
      <c r="GWD182" s="24"/>
      <c r="GWE182" s="24"/>
      <c r="GWF182" s="24"/>
      <c r="GWG182" s="24"/>
      <c r="GWH182" s="24"/>
      <c r="GWI182" s="24"/>
      <c r="GWJ182" s="24"/>
      <c r="GWK182" s="24"/>
      <c r="GWL182" s="24"/>
      <c r="GWM182" s="24"/>
      <c r="GWN182" s="24"/>
      <c r="GWO182" s="24"/>
      <c r="GWP182" s="24"/>
      <c r="GWQ182" s="24"/>
      <c r="GWR182" s="24"/>
      <c r="GWS182" s="24"/>
      <c r="GWT182" s="24"/>
      <c r="GWU182" s="24"/>
      <c r="GWV182" s="24"/>
      <c r="GWW182" s="24"/>
      <c r="GWX182" s="24"/>
      <c r="GWY182" s="24"/>
      <c r="GWZ182" s="24"/>
      <c r="GXA182" s="24"/>
      <c r="GXB182" s="24"/>
      <c r="GXC182" s="24"/>
      <c r="GXD182" s="24"/>
      <c r="GXE182" s="24"/>
      <c r="GXF182" s="24"/>
      <c r="GXG182" s="24"/>
      <c r="GXH182" s="24"/>
      <c r="GXI182" s="24"/>
      <c r="GXJ182" s="24"/>
      <c r="GXK182" s="24"/>
      <c r="GXL182" s="24"/>
      <c r="GXM182" s="24"/>
      <c r="GXN182" s="24"/>
      <c r="GXO182" s="24"/>
      <c r="GXP182" s="24"/>
      <c r="GXQ182" s="24"/>
      <c r="GXR182" s="24"/>
      <c r="GXS182" s="24"/>
      <c r="GXT182" s="24"/>
      <c r="GXU182" s="24"/>
      <c r="GXV182" s="24"/>
      <c r="GXW182" s="24"/>
      <c r="GXX182" s="24"/>
      <c r="GXY182" s="24"/>
      <c r="GXZ182" s="24"/>
      <c r="GYA182" s="24"/>
      <c r="GYB182" s="24"/>
      <c r="GYC182" s="24"/>
      <c r="GYD182" s="24"/>
      <c r="GYE182" s="24"/>
      <c r="GYF182" s="24"/>
      <c r="GYG182" s="24"/>
      <c r="GYH182" s="24"/>
      <c r="GYI182" s="24"/>
      <c r="GYJ182" s="24"/>
      <c r="GYK182" s="24"/>
      <c r="GYL182" s="24"/>
      <c r="GYM182" s="24"/>
      <c r="GYN182" s="24"/>
      <c r="GYO182" s="24"/>
      <c r="GYP182" s="24"/>
      <c r="GYQ182" s="24"/>
      <c r="GYR182" s="24"/>
      <c r="GYS182" s="24"/>
      <c r="GYT182" s="24"/>
      <c r="GYU182" s="24"/>
      <c r="GYV182" s="24"/>
      <c r="GYW182" s="24"/>
      <c r="GYX182" s="24"/>
      <c r="GYY182" s="24"/>
      <c r="GYZ182" s="24"/>
      <c r="GZA182" s="24"/>
      <c r="GZB182" s="24"/>
      <c r="GZC182" s="24"/>
      <c r="GZD182" s="24"/>
      <c r="GZE182" s="24"/>
      <c r="GZF182" s="24"/>
      <c r="GZG182" s="24"/>
      <c r="GZH182" s="24"/>
      <c r="GZI182" s="24"/>
      <c r="GZJ182" s="24"/>
      <c r="GZK182" s="24"/>
      <c r="GZL182" s="24"/>
      <c r="GZM182" s="24"/>
      <c r="GZN182" s="24"/>
      <c r="GZO182" s="24"/>
      <c r="GZP182" s="24"/>
      <c r="GZQ182" s="24"/>
      <c r="GZR182" s="24"/>
      <c r="GZS182" s="24"/>
      <c r="GZT182" s="24"/>
      <c r="GZU182" s="24"/>
      <c r="GZV182" s="24"/>
      <c r="GZW182" s="24"/>
      <c r="GZX182" s="24"/>
      <c r="GZY182" s="24"/>
      <c r="GZZ182" s="24"/>
      <c r="HAA182" s="24"/>
      <c r="HAB182" s="24"/>
      <c r="HAC182" s="24"/>
      <c r="HAD182" s="24"/>
      <c r="HAE182" s="24"/>
      <c r="HAF182" s="24"/>
      <c r="HAG182" s="24"/>
      <c r="HAH182" s="24"/>
      <c r="HAI182" s="24"/>
      <c r="HAJ182" s="24"/>
      <c r="HAK182" s="24"/>
      <c r="HAL182" s="24"/>
      <c r="HAM182" s="24"/>
      <c r="HAN182" s="24"/>
      <c r="HAO182" s="24"/>
      <c r="HAP182" s="24"/>
      <c r="HAQ182" s="24"/>
      <c r="HAR182" s="24"/>
      <c r="HAS182" s="24"/>
      <c r="HAT182" s="24"/>
      <c r="HAU182" s="24"/>
      <c r="HAV182" s="24"/>
      <c r="HAW182" s="24"/>
      <c r="HAX182" s="24"/>
      <c r="HAY182" s="24"/>
      <c r="HAZ182" s="24"/>
      <c r="HBA182" s="24"/>
      <c r="HBB182" s="24"/>
      <c r="HBC182" s="24"/>
      <c r="HBD182" s="24"/>
      <c r="HBE182" s="24"/>
      <c r="HBF182" s="24"/>
      <c r="HBG182" s="24"/>
      <c r="HBH182" s="24"/>
      <c r="HBI182" s="24"/>
      <c r="HBJ182" s="24"/>
      <c r="HBK182" s="24"/>
      <c r="HBL182" s="24"/>
      <c r="HBM182" s="24"/>
      <c r="HBN182" s="24"/>
      <c r="HBO182" s="24"/>
      <c r="HBP182" s="24"/>
      <c r="HBQ182" s="24"/>
      <c r="HBR182" s="24"/>
      <c r="HBS182" s="24"/>
      <c r="HBT182" s="24"/>
      <c r="HBU182" s="24"/>
      <c r="HBV182" s="24"/>
      <c r="HBW182" s="24"/>
      <c r="HBX182" s="24"/>
      <c r="HBY182" s="24"/>
      <c r="HBZ182" s="24"/>
      <c r="HCA182" s="24"/>
      <c r="HCB182" s="24"/>
      <c r="HCC182" s="24"/>
      <c r="HCD182" s="24"/>
      <c r="HCE182" s="24"/>
      <c r="HCF182" s="24"/>
      <c r="HCG182" s="24"/>
      <c r="HCH182" s="24"/>
      <c r="HCI182" s="24"/>
      <c r="HCJ182" s="24"/>
      <c r="HCK182" s="24"/>
      <c r="HCL182" s="24"/>
      <c r="HCM182" s="24"/>
      <c r="HCN182" s="24"/>
      <c r="HCO182" s="24"/>
      <c r="HCP182" s="24"/>
      <c r="HCQ182" s="24"/>
      <c r="HCR182" s="24"/>
      <c r="HCS182" s="24"/>
      <c r="HCT182" s="24"/>
      <c r="HCU182" s="24"/>
      <c r="HCV182" s="24"/>
      <c r="HCW182" s="24"/>
      <c r="HCX182" s="24"/>
      <c r="HCY182" s="24"/>
      <c r="HCZ182" s="24"/>
      <c r="HDA182" s="24"/>
      <c r="HDB182" s="24"/>
      <c r="HDC182" s="24"/>
      <c r="HDD182" s="24"/>
      <c r="HDE182" s="24"/>
      <c r="HDF182" s="24"/>
      <c r="HDG182" s="24"/>
      <c r="HDH182" s="24"/>
      <c r="HDI182" s="24"/>
      <c r="HDJ182" s="24"/>
      <c r="HDK182" s="24"/>
      <c r="HDL182" s="24"/>
      <c r="HDM182" s="24"/>
      <c r="HDN182" s="24"/>
      <c r="HDO182" s="24"/>
      <c r="HDP182" s="24"/>
      <c r="HDQ182" s="24"/>
      <c r="HDR182" s="24"/>
      <c r="HDS182" s="24"/>
      <c r="HDT182" s="24"/>
      <c r="HDU182" s="24"/>
      <c r="HDV182" s="24"/>
      <c r="HDW182" s="24"/>
      <c r="HDX182" s="24"/>
      <c r="HDY182" s="24"/>
      <c r="HDZ182" s="24"/>
      <c r="HEA182" s="24"/>
      <c r="HEB182" s="24"/>
      <c r="HEC182" s="24"/>
      <c r="HED182" s="24"/>
      <c r="HEE182" s="24"/>
      <c r="HEF182" s="24"/>
      <c r="HEG182" s="24"/>
      <c r="HEH182" s="24"/>
      <c r="HEI182" s="24"/>
      <c r="HEJ182" s="24"/>
      <c r="HEK182" s="24"/>
      <c r="HEL182" s="24"/>
      <c r="HEM182" s="24"/>
      <c r="HEN182" s="24"/>
      <c r="HEO182" s="24"/>
      <c r="HEP182" s="24"/>
      <c r="HEQ182" s="24"/>
      <c r="HER182" s="24"/>
      <c r="HES182" s="24"/>
      <c r="HET182" s="24"/>
      <c r="HEU182" s="24"/>
      <c r="HEV182" s="24"/>
      <c r="HEW182" s="24"/>
      <c r="HEX182" s="24"/>
      <c r="HEY182" s="24"/>
      <c r="HEZ182" s="24"/>
      <c r="HFA182" s="24"/>
      <c r="HFB182" s="24"/>
      <c r="HFC182" s="24"/>
      <c r="HFD182" s="24"/>
      <c r="HFE182" s="24"/>
      <c r="HFF182" s="24"/>
      <c r="HFG182" s="24"/>
      <c r="HFH182" s="24"/>
      <c r="HFI182" s="24"/>
      <c r="HFJ182" s="24"/>
      <c r="HFK182" s="24"/>
      <c r="HFL182" s="24"/>
      <c r="HFM182" s="24"/>
      <c r="HFN182" s="24"/>
      <c r="HFO182" s="24"/>
      <c r="HFP182" s="24"/>
      <c r="HFQ182" s="24"/>
      <c r="HFR182" s="24"/>
      <c r="HFS182" s="24"/>
      <c r="HFT182" s="24"/>
      <c r="HFU182" s="24"/>
      <c r="HFV182" s="24"/>
      <c r="HFW182" s="24"/>
      <c r="HFX182" s="24"/>
      <c r="HFY182" s="24"/>
      <c r="HFZ182" s="24"/>
      <c r="HGA182" s="24"/>
      <c r="HGB182" s="24"/>
      <c r="HGC182" s="24"/>
      <c r="HGD182" s="24"/>
      <c r="HGE182" s="24"/>
      <c r="HGF182" s="24"/>
      <c r="HGG182" s="24"/>
      <c r="HGH182" s="24"/>
      <c r="HGI182" s="24"/>
      <c r="HGJ182" s="24"/>
      <c r="HGK182" s="24"/>
      <c r="HGL182" s="24"/>
      <c r="HGM182" s="24"/>
      <c r="HGN182" s="24"/>
      <c r="HGO182" s="24"/>
      <c r="HGP182" s="24"/>
      <c r="HGQ182" s="24"/>
      <c r="HGR182" s="24"/>
      <c r="HGS182" s="24"/>
      <c r="HGT182" s="24"/>
      <c r="HGU182" s="24"/>
      <c r="HGV182" s="24"/>
      <c r="HGW182" s="24"/>
      <c r="HGX182" s="24"/>
      <c r="HGY182" s="24"/>
      <c r="HGZ182" s="24"/>
      <c r="HHA182" s="24"/>
      <c r="HHB182" s="24"/>
      <c r="HHC182" s="24"/>
      <c r="HHD182" s="24"/>
      <c r="HHE182" s="24"/>
      <c r="HHF182" s="24"/>
      <c r="HHG182" s="24"/>
      <c r="HHH182" s="24"/>
      <c r="HHI182" s="24"/>
      <c r="HHJ182" s="24"/>
      <c r="HHK182" s="24"/>
      <c r="HHL182" s="24"/>
      <c r="HHM182" s="24"/>
      <c r="HHN182" s="24"/>
      <c r="HHO182" s="24"/>
      <c r="HHP182" s="24"/>
      <c r="HHQ182" s="24"/>
      <c r="HHR182" s="24"/>
      <c r="HHS182" s="24"/>
      <c r="HHT182" s="24"/>
      <c r="HHU182" s="24"/>
      <c r="HHV182" s="24"/>
      <c r="HHW182" s="24"/>
      <c r="HHX182" s="24"/>
      <c r="HHY182" s="24"/>
      <c r="HHZ182" s="24"/>
      <c r="HIA182" s="24"/>
      <c r="HIB182" s="24"/>
      <c r="HIC182" s="24"/>
      <c r="HID182" s="24"/>
      <c r="HIE182" s="24"/>
      <c r="HIF182" s="24"/>
      <c r="HIG182" s="24"/>
      <c r="HIH182" s="24"/>
      <c r="HII182" s="24"/>
      <c r="HIJ182" s="24"/>
      <c r="HIK182" s="24"/>
      <c r="HIL182" s="24"/>
      <c r="HIM182" s="24"/>
      <c r="HIN182" s="24"/>
      <c r="HIO182" s="24"/>
      <c r="HIP182" s="24"/>
      <c r="HIQ182" s="24"/>
      <c r="HIR182" s="24"/>
      <c r="HIS182" s="24"/>
      <c r="HIT182" s="24"/>
      <c r="HIU182" s="24"/>
      <c r="HIV182" s="24"/>
      <c r="HIW182" s="24"/>
      <c r="HIX182" s="24"/>
      <c r="HIY182" s="24"/>
      <c r="HIZ182" s="24"/>
      <c r="HJA182" s="24"/>
      <c r="HJB182" s="24"/>
      <c r="HJC182" s="24"/>
      <c r="HJD182" s="24"/>
      <c r="HJE182" s="24"/>
      <c r="HJF182" s="24"/>
      <c r="HJG182" s="24"/>
      <c r="HJH182" s="24"/>
      <c r="HJI182" s="24"/>
      <c r="HJJ182" s="24"/>
      <c r="HJK182" s="24"/>
      <c r="HJL182" s="24"/>
      <c r="HJM182" s="24"/>
      <c r="HJN182" s="24"/>
      <c r="HJO182" s="24"/>
      <c r="HJP182" s="24"/>
      <c r="HJQ182" s="24"/>
      <c r="HJR182" s="24"/>
      <c r="HJS182" s="24"/>
      <c r="HJT182" s="24"/>
      <c r="HJU182" s="24"/>
      <c r="HJV182" s="24"/>
      <c r="HJW182" s="24"/>
      <c r="HJX182" s="24"/>
      <c r="HJY182" s="24"/>
      <c r="HJZ182" s="24"/>
      <c r="HKA182" s="24"/>
      <c r="HKB182" s="24"/>
      <c r="HKC182" s="24"/>
      <c r="HKD182" s="24"/>
      <c r="HKE182" s="24"/>
      <c r="HKF182" s="24"/>
      <c r="HKG182" s="24"/>
      <c r="HKH182" s="24"/>
      <c r="HKI182" s="24"/>
      <c r="HKJ182" s="24"/>
      <c r="HKK182" s="24"/>
      <c r="HKL182" s="24"/>
      <c r="HKM182" s="24"/>
      <c r="HKN182" s="24"/>
      <c r="HKO182" s="24"/>
      <c r="HKP182" s="24"/>
      <c r="HKQ182" s="24"/>
      <c r="HKR182" s="24"/>
      <c r="HKS182" s="24"/>
      <c r="HKT182" s="24"/>
      <c r="HKU182" s="24"/>
      <c r="HKV182" s="24"/>
      <c r="HKW182" s="24"/>
      <c r="HKX182" s="24"/>
      <c r="HKY182" s="24"/>
      <c r="HKZ182" s="24"/>
      <c r="HLA182" s="24"/>
      <c r="HLB182" s="24"/>
      <c r="HLC182" s="24"/>
      <c r="HLD182" s="24"/>
      <c r="HLE182" s="24"/>
      <c r="HLF182" s="24"/>
      <c r="HLG182" s="24"/>
      <c r="HLH182" s="24"/>
      <c r="HLI182" s="24"/>
      <c r="HLJ182" s="24"/>
      <c r="HLK182" s="24"/>
      <c r="HLL182" s="24"/>
      <c r="HLM182" s="24"/>
      <c r="HLN182" s="24"/>
      <c r="HLO182" s="24"/>
      <c r="HLP182" s="24"/>
      <c r="HLQ182" s="24"/>
      <c r="HLR182" s="24"/>
      <c r="HLS182" s="24"/>
      <c r="HLT182" s="24"/>
      <c r="HLU182" s="24"/>
      <c r="HLV182" s="24"/>
      <c r="HLW182" s="24"/>
      <c r="HLX182" s="24"/>
      <c r="HLY182" s="24"/>
      <c r="HLZ182" s="24"/>
      <c r="HMA182" s="24"/>
      <c r="HMB182" s="24"/>
      <c r="HMC182" s="24"/>
      <c r="HMD182" s="24"/>
      <c r="HME182" s="24"/>
      <c r="HMF182" s="24"/>
      <c r="HMG182" s="24"/>
      <c r="HMH182" s="24"/>
      <c r="HMI182" s="24"/>
      <c r="HMJ182" s="24"/>
      <c r="HMK182" s="24"/>
      <c r="HML182" s="24"/>
      <c r="HMM182" s="24"/>
      <c r="HMN182" s="24"/>
      <c r="HMO182" s="24"/>
      <c r="HMP182" s="24"/>
      <c r="HMQ182" s="24"/>
      <c r="HMR182" s="24"/>
      <c r="HMS182" s="24"/>
      <c r="HMT182" s="24"/>
      <c r="HMU182" s="24"/>
      <c r="HMV182" s="24"/>
      <c r="HMW182" s="24"/>
      <c r="HMX182" s="24"/>
      <c r="HMY182" s="24"/>
      <c r="HMZ182" s="24"/>
      <c r="HNA182" s="24"/>
      <c r="HNB182" s="24"/>
      <c r="HNC182" s="24"/>
      <c r="HND182" s="24"/>
      <c r="HNE182" s="24"/>
      <c r="HNF182" s="24"/>
      <c r="HNG182" s="24"/>
      <c r="HNH182" s="24"/>
      <c r="HNI182" s="24"/>
      <c r="HNJ182" s="24"/>
      <c r="HNK182" s="24"/>
      <c r="HNL182" s="24"/>
      <c r="HNM182" s="24"/>
      <c r="HNN182" s="24"/>
      <c r="HNO182" s="24"/>
      <c r="HNP182" s="24"/>
      <c r="HNQ182" s="24"/>
      <c r="HNR182" s="24"/>
      <c r="HNS182" s="24"/>
      <c r="HNT182" s="24"/>
      <c r="HNU182" s="24"/>
      <c r="HNV182" s="24"/>
      <c r="HNW182" s="24"/>
      <c r="HNX182" s="24"/>
      <c r="HNY182" s="24"/>
      <c r="HNZ182" s="24"/>
      <c r="HOA182" s="24"/>
      <c r="HOB182" s="24"/>
      <c r="HOC182" s="24"/>
      <c r="HOD182" s="24"/>
      <c r="HOE182" s="24"/>
      <c r="HOF182" s="24"/>
      <c r="HOG182" s="24"/>
      <c r="HOH182" s="24"/>
      <c r="HOI182" s="24"/>
      <c r="HOJ182" s="24"/>
      <c r="HOK182" s="24"/>
      <c r="HOL182" s="24"/>
      <c r="HOM182" s="24"/>
      <c r="HON182" s="24"/>
      <c r="HOO182" s="24"/>
      <c r="HOP182" s="24"/>
      <c r="HOQ182" s="24"/>
      <c r="HOR182" s="24"/>
      <c r="HOS182" s="24"/>
      <c r="HOT182" s="24"/>
      <c r="HOU182" s="24"/>
      <c r="HOV182" s="24"/>
      <c r="HOW182" s="24"/>
      <c r="HOX182" s="24"/>
      <c r="HOY182" s="24"/>
      <c r="HOZ182" s="24"/>
      <c r="HPA182" s="24"/>
      <c r="HPB182" s="24"/>
      <c r="HPC182" s="24"/>
      <c r="HPD182" s="24"/>
      <c r="HPE182" s="24"/>
      <c r="HPF182" s="24"/>
      <c r="HPG182" s="24"/>
      <c r="HPH182" s="24"/>
      <c r="HPI182" s="24"/>
      <c r="HPJ182" s="24"/>
      <c r="HPK182" s="24"/>
      <c r="HPL182" s="24"/>
      <c r="HPM182" s="24"/>
      <c r="HPN182" s="24"/>
      <c r="HPO182" s="24"/>
      <c r="HPP182" s="24"/>
      <c r="HPQ182" s="24"/>
      <c r="HPR182" s="24"/>
      <c r="HPS182" s="24"/>
      <c r="HPT182" s="24"/>
      <c r="HPU182" s="24"/>
      <c r="HPV182" s="24"/>
      <c r="HPW182" s="24"/>
      <c r="HPX182" s="24"/>
      <c r="HPY182" s="24"/>
      <c r="HPZ182" s="24"/>
      <c r="HQA182" s="24"/>
      <c r="HQB182" s="24"/>
      <c r="HQC182" s="24"/>
      <c r="HQD182" s="24"/>
      <c r="HQE182" s="24"/>
      <c r="HQF182" s="24"/>
      <c r="HQG182" s="24"/>
      <c r="HQH182" s="24"/>
      <c r="HQI182" s="24"/>
      <c r="HQJ182" s="24"/>
      <c r="HQK182" s="24"/>
      <c r="HQL182" s="24"/>
      <c r="HQM182" s="24"/>
      <c r="HQN182" s="24"/>
      <c r="HQO182" s="24"/>
      <c r="HQP182" s="24"/>
      <c r="HQQ182" s="24"/>
      <c r="HQR182" s="24"/>
      <c r="HQS182" s="24"/>
      <c r="HQT182" s="24"/>
      <c r="HQU182" s="24"/>
      <c r="HQV182" s="24"/>
      <c r="HQW182" s="24"/>
      <c r="HQX182" s="24"/>
      <c r="HQY182" s="24"/>
      <c r="HQZ182" s="24"/>
      <c r="HRA182" s="24"/>
      <c r="HRB182" s="24"/>
      <c r="HRC182" s="24"/>
      <c r="HRD182" s="24"/>
      <c r="HRE182" s="24"/>
      <c r="HRF182" s="24"/>
      <c r="HRG182" s="24"/>
      <c r="HRH182" s="24"/>
      <c r="HRI182" s="24"/>
      <c r="HRJ182" s="24"/>
      <c r="HRK182" s="24"/>
      <c r="HRL182" s="24"/>
      <c r="HRM182" s="24"/>
      <c r="HRN182" s="24"/>
      <c r="HRO182" s="24"/>
      <c r="HRP182" s="24"/>
      <c r="HRQ182" s="24"/>
      <c r="HRR182" s="24"/>
      <c r="HRS182" s="24"/>
      <c r="HRT182" s="24"/>
      <c r="HRU182" s="24"/>
      <c r="HRV182" s="24"/>
      <c r="HRW182" s="24"/>
      <c r="HRX182" s="24"/>
      <c r="HRY182" s="24"/>
      <c r="HRZ182" s="24"/>
      <c r="HSA182" s="24"/>
      <c r="HSB182" s="24"/>
      <c r="HSC182" s="24"/>
      <c r="HSD182" s="24"/>
      <c r="HSE182" s="24"/>
      <c r="HSF182" s="24"/>
      <c r="HSG182" s="24"/>
      <c r="HSH182" s="24"/>
      <c r="HSI182" s="24"/>
      <c r="HSJ182" s="24"/>
      <c r="HSK182" s="24"/>
      <c r="HSL182" s="24"/>
      <c r="HSM182" s="24"/>
      <c r="HSN182" s="24"/>
      <c r="HSO182" s="24"/>
      <c r="HSP182" s="24"/>
      <c r="HSQ182" s="24"/>
      <c r="HSR182" s="24"/>
      <c r="HSS182" s="24"/>
      <c r="HST182" s="24"/>
      <c r="HSU182" s="24"/>
      <c r="HSV182" s="24"/>
      <c r="HSW182" s="24"/>
      <c r="HSX182" s="24"/>
      <c r="HSY182" s="24"/>
      <c r="HSZ182" s="24"/>
      <c r="HTA182" s="24"/>
      <c r="HTB182" s="24"/>
      <c r="HTC182" s="24"/>
      <c r="HTD182" s="24"/>
      <c r="HTE182" s="24"/>
      <c r="HTF182" s="24"/>
      <c r="HTG182" s="24"/>
      <c r="HTH182" s="24"/>
      <c r="HTI182" s="24"/>
      <c r="HTJ182" s="24"/>
      <c r="HTK182" s="24"/>
      <c r="HTL182" s="24"/>
      <c r="HTM182" s="24"/>
      <c r="HTN182" s="24"/>
      <c r="HTO182" s="24"/>
      <c r="HTP182" s="24"/>
      <c r="HTQ182" s="24"/>
      <c r="HTR182" s="24"/>
      <c r="HTS182" s="24"/>
      <c r="HTT182" s="24"/>
      <c r="HTU182" s="24"/>
      <c r="HTV182" s="24"/>
      <c r="HTW182" s="24"/>
      <c r="HTX182" s="24"/>
      <c r="HTY182" s="24"/>
      <c r="HTZ182" s="24"/>
      <c r="HUA182" s="24"/>
      <c r="HUB182" s="24"/>
      <c r="HUC182" s="24"/>
      <c r="HUD182" s="24"/>
      <c r="HUE182" s="24"/>
      <c r="HUF182" s="24"/>
      <c r="HUG182" s="24"/>
      <c r="HUH182" s="24"/>
      <c r="HUI182" s="24"/>
      <c r="HUJ182" s="24"/>
      <c r="HUK182" s="24"/>
      <c r="HUL182" s="24"/>
      <c r="HUM182" s="24"/>
      <c r="HUN182" s="24"/>
      <c r="HUO182" s="24"/>
      <c r="HUP182" s="24"/>
      <c r="HUQ182" s="24"/>
      <c r="HUR182" s="24"/>
      <c r="HUS182" s="24"/>
      <c r="HUT182" s="24"/>
      <c r="HUU182" s="24"/>
      <c r="HUV182" s="24"/>
      <c r="HUW182" s="24"/>
      <c r="HUX182" s="24"/>
      <c r="HUY182" s="24"/>
      <c r="HUZ182" s="24"/>
      <c r="HVA182" s="24"/>
      <c r="HVB182" s="24"/>
      <c r="HVC182" s="24"/>
      <c r="HVD182" s="24"/>
      <c r="HVE182" s="24"/>
      <c r="HVF182" s="24"/>
      <c r="HVG182" s="24"/>
      <c r="HVH182" s="24"/>
      <c r="HVI182" s="24"/>
      <c r="HVJ182" s="24"/>
      <c r="HVK182" s="24"/>
      <c r="HVL182" s="24"/>
      <c r="HVM182" s="24"/>
      <c r="HVN182" s="24"/>
      <c r="HVO182" s="24"/>
      <c r="HVP182" s="24"/>
      <c r="HVQ182" s="24"/>
      <c r="HVR182" s="24"/>
      <c r="HVS182" s="24"/>
      <c r="HVT182" s="24"/>
      <c r="HVU182" s="24"/>
      <c r="HVV182" s="24"/>
      <c r="HVW182" s="24"/>
      <c r="HVX182" s="24"/>
      <c r="HVY182" s="24"/>
      <c r="HVZ182" s="24"/>
      <c r="HWA182" s="24"/>
      <c r="HWB182" s="24"/>
      <c r="HWC182" s="24"/>
      <c r="HWD182" s="24"/>
      <c r="HWE182" s="24"/>
      <c r="HWF182" s="24"/>
      <c r="HWG182" s="24"/>
      <c r="HWH182" s="24"/>
      <c r="HWI182" s="24"/>
      <c r="HWJ182" s="24"/>
      <c r="HWK182" s="24"/>
      <c r="HWL182" s="24"/>
      <c r="HWM182" s="24"/>
      <c r="HWN182" s="24"/>
      <c r="HWO182" s="24"/>
      <c r="HWP182" s="24"/>
      <c r="HWQ182" s="24"/>
      <c r="HWR182" s="24"/>
      <c r="HWS182" s="24"/>
      <c r="HWT182" s="24"/>
      <c r="HWU182" s="24"/>
      <c r="HWV182" s="24"/>
      <c r="HWW182" s="24"/>
      <c r="HWX182" s="24"/>
      <c r="HWY182" s="24"/>
      <c r="HWZ182" s="24"/>
      <c r="HXA182" s="24"/>
      <c r="HXB182" s="24"/>
      <c r="HXC182" s="24"/>
      <c r="HXD182" s="24"/>
      <c r="HXE182" s="24"/>
      <c r="HXF182" s="24"/>
      <c r="HXG182" s="24"/>
      <c r="HXH182" s="24"/>
      <c r="HXI182" s="24"/>
      <c r="HXJ182" s="24"/>
      <c r="HXK182" s="24"/>
      <c r="HXL182" s="24"/>
      <c r="HXM182" s="24"/>
      <c r="HXN182" s="24"/>
      <c r="HXO182" s="24"/>
      <c r="HXP182" s="24"/>
      <c r="HXQ182" s="24"/>
      <c r="HXR182" s="24"/>
      <c r="HXS182" s="24"/>
      <c r="HXT182" s="24"/>
      <c r="HXU182" s="24"/>
      <c r="HXV182" s="24"/>
      <c r="HXW182" s="24"/>
      <c r="HXX182" s="24"/>
      <c r="HXY182" s="24"/>
      <c r="HXZ182" s="24"/>
      <c r="HYA182" s="24"/>
      <c r="HYB182" s="24"/>
      <c r="HYC182" s="24"/>
      <c r="HYD182" s="24"/>
      <c r="HYE182" s="24"/>
      <c r="HYF182" s="24"/>
      <c r="HYG182" s="24"/>
      <c r="HYH182" s="24"/>
      <c r="HYI182" s="24"/>
      <c r="HYJ182" s="24"/>
      <c r="HYK182" s="24"/>
      <c r="HYL182" s="24"/>
      <c r="HYM182" s="24"/>
      <c r="HYN182" s="24"/>
      <c r="HYO182" s="24"/>
      <c r="HYP182" s="24"/>
      <c r="HYQ182" s="24"/>
      <c r="HYR182" s="24"/>
      <c r="HYS182" s="24"/>
      <c r="HYT182" s="24"/>
      <c r="HYU182" s="24"/>
      <c r="HYV182" s="24"/>
      <c r="HYW182" s="24"/>
      <c r="HYX182" s="24"/>
      <c r="HYY182" s="24"/>
      <c r="HYZ182" s="24"/>
      <c r="HZA182" s="24"/>
      <c r="HZB182" s="24"/>
      <c r="HZC182" s="24"/>
      <c r="HZD182" s="24"/>
      <c r="HZE182" s="24"/>
      <c r="HZF182" s="24"/>
      <c r="HZG182" s="24"/>
      <c r="HZH182" s="24"/>
      <c r="HZI182" s="24"/>
      <c r="HZJ182" s="24"/>
      <c r="HZK182" s="24"/>
      <c r="HZL182" s="24"/>
      <c r="HZM182" s="24"/>
      <c r="HZN182" s="24"/>
      <c r="HZO182" s="24"/>
      <c r="HZP182" s="24"/>
      <c r="HZQ182" s="24"/>
      <c r="HZR182" s="24"/>
      <c r="HZS182" s="24"/>
      <c r="HZT182" s="24"/>
      <c r="HZU182" s="24"/>
      <c r="HZV182" s="24"/>
      <c r="HZW182" s="24"/>
      <c r="HZX182" s="24"/>
      <c r="HZY182" s="24"/>
      <c r="HZZ182" s="24"/>
      <c r="IAA182" s="24"/>
      <c r="IAB182" s="24"/>
      <c r="IAC182" s="24"/>
      <c r="IAD182" s="24"/>
      <c r="IAE182" s="24"/>
      <c r="IAF182" s="24"/>
      <c r="IAG182" s="24"/>
      <c r="IAH182" s="24"/>
      <c r="IAI182" s="24"/>
      <c r="IAJ182" s="24"/>
      <c r="IAK182" s="24"/>
      <c r="IAL182" s="24"/>
      <c r="IAM182" s="24"/>
      <c r="IAN182" s="24"/>
      <c r="IAO182" s="24"/>
      <c r="IAP182" s="24"/>
      <c r="IAQ182" s="24"/>
      <c r="IAR182" s="24"/>
      <c r="IAS182" s="24"/>
      <c r="IAT182" s="24"/>
      <c r="IAU182" s="24"/>
      <c r="IAV182" s="24"/>
      <c r="IAW182" s="24"/>
      <c r="IAX182" s="24"/>
      <c r="IAY182" s="24"/>
      <c r="IAZ182" s="24"/>
      <c r="IBA182" s="24"/>
      <c r="IBB182" s="24"/>
      <c r="IBC182" s="24"/>
      <c r="IBD182" s="24"/>
      <c r="IBE182" s="24"/>
      <c r="IBF182" s="24"/>
      <c r="IBG182" s="24"/>
      <c r="IBH182" s="24"/>
      <c r="IBI182" s="24"/>
      <c r="IBJ182" s="24"/>
      <c r="IBK182" s="24"/>
      <c r="IBL182" s="24"/>
      <c r="IBM182" s="24"/>
      <c r="IBN182" s="24"/>
      <c r="IBO182" s="24"/>
      <c r="IBP182" s="24"/>
      <c r="IBQ182" s="24"/>
      <c r="IBR182" s="24"/>
      <c r="IBS182" s="24"/>
      <c r="IBT182" s="24"/>
      <c r="IBU182" s="24"/>
      <c r="IBV182" s="24"/>
      <c r="IBW182" s="24"/>
      <c r="IBX182" s="24"/>
      <c r="IBY182" s="24"/>
      <c r="IBZ182" s="24"/>
      <c r="ICA182" s="24"/>
      <c r="ICB182" s="24"/>
      <c r="ICC182" s="24"/>
      <c r="ICD182" s="24"/>
      <c r="ICE182" s="24"/>
      <c r="ICF182" s="24"/>
      <c r="ICG182" s="24"/>
      <c r="ICH182" s="24"/>
      <c r="ICI182" s="24"/>
      <c r="ICJ182" s="24"/>
      <c r="ICK182" s="24"/>
      <c r="ICL182" s="24"/>
      <c r="ICM182" s="24"/>
      <c r="ICN182" s="24"/>
      <c r="ICO182" s="24"/>
      <c r="ICP182" s="24"/>
      <c r="ICQ182" s="24"/>
      <c r="ICR182" s="24"/>
      <c r="ICS182" s="24"/>
      <c r="ICT182" s="24"/>
      <c r="ICU182" s="24"/>
      <c r="ICV182" s="24"/>
      <c r="ICW182" s="24"/>
      <c r="ICX182" s="24"/>
      <c r="ICY182" s="24"/>
      <c r="ICZ182" s="24"/>
      <c r="IDA182" s="24"/>
      <c r="IDB182" s="24"/>
      <c r="IDC182" s="24"/>
      <c r="IDD182" s="24"/>
      <c r="IDE182" s="24"/>
      <c r="IDF182" s="24"/>
      <c r="IDG182" s="24"/>
      <c r="IDH182" s="24"/>
      <c r="IDI182" s="24"/>
      <c r="IDJ182" s="24"/>
      <c r="IDK182" s="24"/>
      <c r="IDL182" s="24"/>
      <c r="IDM182" s="24"/>
      <c r="IDN182" s="24"/>
      <c r="IDO182" s="24"/>
      <c r="IDP182" s="24"/>
      <c r="IDQ182" s="24"/>
      <c r="IDR182" s="24"/>
      <c r="IDS182" s="24"/>
      <c r="IDT182" s="24"/>
      <c r="IDU182" s="24"/>
      <c r="IDV182" s="24"/>
      <c r="IDW182" s="24"/>
      <c r="IDX182" s="24"/>
      <c r="IDY182" s="24"/>
      <c r="IDZ182" s="24"/>
      <c r="IEA182" s="24"/>
      <c r="IEB182" s="24"/>
      <c r="IEC182" s="24"/>
      <c r="IED182" s="24"/>
      <c r="IEE182" s="24"/>
      <c r="IEF182" s="24"/>
      <c r="IEG182" s="24"/>
      <c r="IEH182" s="24"/>
      <c r="IEI182" s="24"/>
      <c r="IEJ182" s="24"/>
      <c r="IEK182" s="24"/>
      <c r="IEL182" s="24"/>
      <c r="IEM182" s="24"/>
      <c r="IEN182" s="24"/>
      <c r="IEO182" s="24"/>
      <c r="IEP182" s="24"/>
      <c r="IEQ182" s="24"/>
      <c r="IER182" s="24"/>
      <c r="IES182" s="24"/>
      <c r="IET182" s="24"/>
      <c r="IEU182" s="24"/>
      <c r="IEV182" s="24"/>
      <c r="IEW182" s="24"/>
      <c r="IEX182" s="24"/>
      <c r="IEY182" s="24"/>
      <c r="IEZ182" s="24"/>
      <c r="IFA182" s="24"/>
      <c r="IFB182" s="24"/>
      <c r="IFC182" s="24"/>
      <c r="IFD182" s="24"/>
      <c r="IFE182" s="24"/>
      <c r="IFF182" s="24"/>
      <c r="IFG182" s="24"/>
      <c r="IFH182" s="24"/>
      <c r="IFI182" s="24"/>
      <c r="IFJ182" s="24"/>
      <c r="IFK182" s="24"/>
      <c r="IFL182" s="24"/>
      <c r="IFM182" s="24"/>
      <c r="IFN182" s="24"/>
      <c r="IFO182" s="24"/>
      <c r="IFP182" s="24"/>
      <c r="IFQ182" s="24"/>
      <c r="IFR182" s="24"/>
      <c r="IFS182" s="24"/>
      <c r="IFT182" s="24"/>
      <c r="IFU182" s="24"/>
      <c r="IFV182" s="24"/>
      <c r="IFW182" s="24"/>
      <c r="IFX182" s="24"/>
      <c r="IFY182" s="24"/>
      <c r="IFZ182" s="24"/>
      <c r="IGA182" s="24"/>
      <c r="IGB182" s="24"/>
      <c r="IGC182" s="24"/>
      <c r="IGD182" s="24"/>
      <c r="IGE182" s="24"/>
      <c r="IGF182" s="24"/>
      <c r="IGG182" s="24"/>
      <c r="IGH182" s="24"/>
      <c r="IGI182" s="24"/>
      <c r="IGJ182" s="24"/>
      <c r="IGK182" s="24"/>
      <c r="IGL182" s="24"/>
      <c r="IGM182" s="24"/>
      <c r="IGN182" s="24"/>
      <c r="IGO182" s="24"/>
      <c r="IGP182" s="24"/>
      <c r="IGQ182" s="24"/>
      <c r="IGR182" s="24"/>
      <c r="IGS182" s="24"/>
      <c r="IGT182" s="24"/>
      <c r="IGU182" s="24"/>
      <c r="IGV182" s="24"/>
      <c r="IGW182" s="24"/>
      <c r="IGX182" s="24"/>
      <c r="IGY182" s="24"/>
      <c r="IGZ182" s="24"/>
      <c r="IHA182" s="24"/>
      <c r="IHB182" s="24"/>
      <c r="IHC182" s="24"/>
      <c r="IHD182" s="24"/>
      <c r="IHE182" s="24"/>
      <c r="IHF182" s="24"/>
      <c r="IHG182" s="24"/>
      <c r="IHH182" s="24"/>
      <c r="IHI182" s="24"/>
      <c r="IHJ182" s="24"/>
      <c r="IHK182" s="24"/>
      <c r="IHL182" s="24"/>
      <c r="IHM182" s="24"/>
      <c r="IHN182" s="24"/>
      <c r="IHO182" s="24"/>
      <c r="IHP182" s="24"/>
      <c r="IHQ182" s="24"/>
      <c r="IHR182" s="24"/>
      <c r="IHS182" s="24"/>
      <c r="IHT182" s="24"/>
      <c r="IHU182" s="24"/>
      <c r="IHV182" s="24"/>
      <c r="IHW182" s="24"/>
      <c r="IHX182" s="24"/>
      <c r="IHY182" s="24"/>
      <c r="IHZ182" s="24"/>
      <c r="IIA182" s="24"/>
      <c r="IIB182" s="24"/>
      <c r="IIC182" s="24"/>
      <c r="IID182" s="24"/>
      <c r="IIE182" s="24"/>
      <c r="IIF182" s="24"/>
      <c r="IIG182" s="24"/>
      <c r="IIH182" s="24"/>
      <c r="III182" s="24"/>
      <c r="IIJ182" s="24"/>
      <c r="IIK182" s="24"/>
      <c r="IIL182" s="24"/>
      <c r="IIM182" s="24"/>
      <c r="IIN182" s="24"/>
      <c r="IIO182" s="24"/>
      <c r="IIP182" s="24"/>
      <c r="IIQ182" s="24"/>
      <c r="IIR182" s="24"/>
      <c r="IIS182" s="24"/>
      <c r="IIT182" s="24"/>
      <c r="IIU182" s="24"/>
      <c r="IIV182" s="24"/>
      <c r="IIW182" s="24"/>
      <c r="IIX182" s="24"/>
      <c r="IIY182" s="24"/>
      <c r="IIZ182" s="24"/>
      <c r="IJA182" s="24"/>
      <c r="IJB182" s="24"/>
      <c r="IJC182" s="24"/>
      <c r="IJD182" s="24"/>
      <c r="IJE182" s="24"/>
      <c r="IJF182" s="24"/>
      <c r="IJG182" s="24"/>
      <c r="IJH182" s="24"/>
      <c r="IJI182" s="24"/>
      <c r="IJJ182" s="24"/>
      <c r="IJK182" s="24"/>
      <c r="IJL182" s="24"/>
      <c r="IJM182" s="24"/>
      <c r="IJN182" s="24"/>
      <c r="IJO182" s="24"/>
      <c r="IJP182" s="24"/>
      <c r="IJQ182" s="24"/>
      <c r="IJR182" s="24"/>
      <c r="IJS182" s="24"/>
      <c r="IJT182" s="24"/>
      <c r="IJU182" s="24"/>
      <c r="IJV182" s="24"/>
      <c r="IJW182" s="24"/>
      <c r="IJX182" s="24"/>
      <c r="IJY182" s="24"/>
      <c r="IJZ182" s="24"/>
      <c r="IKA182" s="24"/>
      <c r="IKB182" s="24"/>
      <c r="IKC182" s="24"/>
      <c r="IKD182" s="24"/>
      <c r="IKE182" s="24"/>
      <c r="IKF182" s="24"/>
      <c r="IKG182" s="24"/>
      <c r="IKH182" s="24"/>
      <c r="IKI182" s="24"/>
      <c r="IKJ182" s="24"/>
      <c r="IKK182" s="24"/>
      <c r="IKL182" s="24"/>
      <c r="IKM182" s="24"/>
      <c r="IKN182" s="24"/>
      <c r="IKO182" s="24"/>
      <c r="IKP182" s="24"/>
      <c r="IKQ182" s="24"/>
      <c r="IKR182" s="24"/>
      <c r="IKS182" s="24"/>
      <c r="IKT182" s="24"/>
      <c r="IKU182" s="24"/>
      <c r="IKV182" s="24"/>
      <c r="IKW182" s="24"/>
      <c r="IKX182" s="24"/>
      <c r="IKY182" s="24"/>
      <c r="IKZ182" s="24"/>
      <c r="ILA182" s="24"/>
      <c r="ILB182" s="24"/>
      <c r="ILC182" s="24"/>
      <c r="ILD182" s="24"/>
      <c r="ILE182" s="24"/>
      <c r="ILF182" s="24"/>
      <c r="ILG182" s="24"/>
      <c r="ILH182" s="24"/>
      <c r="ILI182" s="24"/>
      <c r="ILJ182" s="24"/>
      <c r="ILK182" s="24"/>
      <c r="ILL182" s="24"/>
      <c r="ILM182" s="24"/>
      <c r="ILN182" s="24"/>
      <c r="ILO182" s="24"/>
      <c r="ILP182" s="24"/>
      <c r="ILQ182" s="24"/>
      <c r="ILR182" s="24"/>
      <c r="ILS182" s="24"/>
      <c r="ILT182" s="24"/>
      <c r="ILU182" s="24"/>
      <c r="ILV182" s="24"/>
      <c r="ILW182" s="24"/>
      <c r="ILX182" s="24"/>
      <c r="ILY182" s="24"/>
      <c r="ILZ182" s="24"/>
      <c r="IMA182" s="24"/>
      <c r="IMB182" s="24"/>
      <c r="IMC182" s="24"/>
      <c r="IMD182" s="24"/>
      <c r="IME182" s="24"/>
      <c r="IMF182" s="24"/>
      <c r="IMG182" s="24"/>
      <c r="IMH182" s="24"/>
      <c r="IMI182" s="24"/>
      <c r="IMJ182" s="24"/>
      <c r="IMK182" s="24"/>
      <c r="IML182" s="24"/>
      <c r="IMM182" s="24"/>
      <c r="IMN182" s="24"/>
      <c r="IMO182" s="24"/>
      <c r="IMP182" s="24"/>
      <c r="IMQ182" s="24"/>
      <c r="IMR182" s="24"/>
      <c r="IMS182" s="24"/>
      <c r="IMT182" s="24"/>
      <c r="IMU182" s="24"/>
      <c r="IMV182" s="24"/>
      <c r="IMW182" s="24"/>
      <c r="IMX182" s="24"/>
      <c r="IMY182" s="24"/>
      <c r="IMZ182" s="24"/>
      <c r="INA182" s="24"/>
      <c r="INB182" s="24"/>
      <c r="INC182" s="24"/>
      <c r="IND182" s="24"/>
      <c r="INE182" s="24"/>
      <c r="INF182" s="24"/>
      <c r="ING182" s="24"/>
      <c r="INH182" s="24"/>
      <c r="INI182" s="24"/>
      <c r="INJ182" s="24"/>
      <c r="INK182" s="24"/>
      <c r="INL182" s="24"/>
      <c r="INM182" s="24"/>
      <c r="INN182" s="24"/>
      <c r="INO182" s="24"/>
      <c r="INP182" s="24"/>
      <c r="INQ182" s="24"/>
      <c r="INR182" s="24"/>
      <c r="INS182" s="24"/>
      <c r="INT182" s="24"/>
      <c r="INU182" s="24"/>
      <c r="INV182" s="24"/>
      <c r="INW182" s="24"/>
      <c r="INX182" s="24"/>
      <c r="INY182" s="24"/>
      <c r="INZ182" s="24"/>
      <c r="IOA182" s="24"/>
      <c r="IOB182" s="24"/>
      <c r="IOC182" s="24"/>
      <c r="IOD182" s="24"/>
      <c r="IOE182" s="24"/>
      <c r="IOF182" s="24"/>
      <c r="IOG182" s="24"/>
      <c r="IOH182" s="24"/>
      <c r="IOI182" s="24"/>
      <c r="IOJ182" s="24"/>
      <c r="IOK182" s="24"/>
      <c r="IOL182" s="24"/>
      <c r="IOM182" s="24"/>
      <c r="ION182" s="24"/>
      <c r="IOO182" s="24"/>
      <c r="IOP182" s="24"/>
      <c r="IOQ182" s="24"/>
      <c r="IOR182" s="24"/>
      <c r="IOS182" s="24"/>
      <c r="IOT182" s="24"/>
      <c r="IOU182" s="24"/>
      <c r="IOV182" s="24"/>
      <c r="IOW182" s="24"/>
      <c r="IOX182" s="24"/>
      <c r="IOY182" s="24"/>
      <c r="IOZ182" s="24"/>
      <c r="IPA182" s="24"/>
      <c r="IPB182" s="24"/>
      <c r="IPC182" s="24"/>
      <c r="IPD182" s="24"/>
      <c r="IPE182" s="24"/>
      <c r="IPF182" s="24"/>
      <c r="IPG182" s="24"/>
      <c r="IPH182" s="24"/>
      <c r="IPI182" s="24"/>
      <c r="IPJ182" s="24"/>
      <c r="IPK182" s="24"/>
      <c r="IPL182" s="24"/>
      <c r="IPM182" s="24"/>
      <c r="IPN182" s="24"/>
      <c r="IPO182" s="24"/>
      <c r="IPP182" s="24"/>
      <c r="IPQ182" s="24"/>
      <c r="IPR182" s="24"/>
      <c r="IPS182" s="24"/>
      <c r="IPT182" s="24"/>
      <c r="IPU182" s="24"/>
      <c r="IPV182" s="24"/>
      <c r="IPW182" s="24"/>
      <c r="IPX182" s="24"/>
      <c r="IPY182" s="24"/>
      <c r="IPZ182" s="24"/>
      <c r="IQA182" s="24"/>
      <c r="IQB182" s="24"/>
      <c r="IQC182" s="24"/>
      <c r="IQD182" s="24"/>
      <c r="IQE182" s="24"/>
      <c r="IQF182" s="24"/>
      <c r="IQG182" s="24"/>
      <c r="IQH182" s="24"/>
      <c r="IQI182" s="24"/>
      <c r="IQJ182" s="24"/>
      <c r="IQK182" s="24"/>
      <c r="IQL182" s="24"/>
      <c r="IQM182" s="24"/>
      <c r="IQN182" s="24"/>
      <c r="IQO182" s="24"/>
      <c r="IQP182" s="24"/>
      <c r="IQQ182" s="24"/>
      <c r="IQR182" s="24"/>
      <c r="IQS182" s="24"/>
      <c r="IQT182" s="24"/>
      <c r="IQU182" s="24"/>
      <c r="IQV182" s="24"/>
      <c r="IQW182" s="24"/>
      <c r="IQX182" s="24"/>
      <c r="IQY182" s="24"/>
      <c r="IQZ182" s="24"/>
      <c r="IRA182" s="24"/>
      <c r="IRB182" s="24"/>
      <c r="IRC182" s="24"/>
      <c r="IRD182" s="24"/>
      <c r="IRE182" s="24"/>
      <c r="IRF182" s="24"/>
      <c r="IRG182" s="24"/>
      <c r="IRH182" s="24"/>
      <c r="IRI182" s="24"/>
      <c r="IRJ182" s="24"/>
      <c r="IRK182" s="24"/>
      <c r="IRL182" s="24"/>
      <c r="IRM182" s="24"/>
      <c r="IRN182" s="24"/>
      <c r="IRO182" s="24"/>
      <c r="IRP182" s="24"/>
      <c r="IRQ182" s="24"/>
      <c r="IRR182" s="24"/>
      <c r="IRS182" s="24"/>
      <c r="IRT182" s="24"/>
      <c r="IRU182" s="24"/>
      <c r="IRV182" s="24"/>
      <c r="IRW182" s="24"/>
      <c r="IRX182" s="24"/>
      <c r="IRY182" s="24"/>
      <c r="IRZ182" s="24"/>
      <c r="ISA182" s="24"/>
      <c r="ISB182" s="24"/>
      <c r="ISC182" s="24"/>
      <c r="ISD182" s="24"/>
      <c r="ISE182" s="24"/>
      <c r="ISF182" s="24"/>
      <c r="ISG182" s="24"/>
      <c r="ISH182" s="24"/>
      <c r="ISI182" s="24"/>
      <c r="ISJ182" s="24"/>
      <c r="ISK182" s="24"/>
      <c r="ISL182" s="24"/>
      <c r="ISM182" s="24"/>
      <c r="ISN182" s="24"/>
      <c r="ISO182" s="24"/>
      <c r="ISP182" s="24"/>
      <c r="ISQ182" s="24"/>
      <c r="ISR182" s="24"/>
      <c r="ISS182" s="24"/>
      <c r="IST182" s="24"/>
      <c r="ISU182" s="24"/>
      <c r="ISV182" s="24"/>
      <c r="ISW182" s="24"/>
      <c r="ISX182" s="24"/>
      <c r="ISY182" s="24"/>
      <c r="ISZ182" s="24"/>
      <c r="ITA182" s="24"/>
      <c r="ITB182" s="24"/>
      <c r="ITC182" s="24"/>
      <c r="ITD182" s="24"/>
      <c r="ITE182" s="24"/>
      <c r="ITF182" s="24"/>
      <c r="ITG182" s="24"/>
      <c r="ITH182" s="24"/>
      <c r="ITI182" s="24"/>
      <c r="ITJ182" s="24"/>
      <c r="ITK182" s="24"/>
      <c r="ITL182" s="24"/>
      <c r="ITM182" s="24"/>
      <c r="ITN182" s="24"/>
      <c r="ITO182" s="24"/>
      <c r="ITP182" s="24"/>
      <c r="ITQ182" s="24"/>
      <c r="ITR182" s="24"/>
      <c r="ITS182" s="24"/>
      <c r="ITT182" s="24"/>
      <c r="ITU182" s="24"/>
      <c r="ITV182" s="24"/>
      <c r="ITW182" s="24"/>
      <c r="ITX182" s="24"/>
      <c r="ITY182" s="24"/>
      <c r="ITZ182" s="24"/>
      <c r="IUA182" s="24"/>
      <c r="IUB182" s="24"/>
      <c r="IUC182" s="24"/>
      <c r="IUD182" s="24"/>
      <c r="IUE182" s="24"/>
      <c r="IUF182" s="24"/>
      <c r="IUG182" s="24"/>
      <c r="IUH182" s="24"/>
      <c r="IUI182" s="24"/>
      <c r="IUJ182" s="24"/>
      <c r="IUK182" s="24"/>
      <c r="IUL182" s="24"/>
      <c r="IUM182" s="24"/>
      <c r="IUN182" s="24"/>
      <c r="IUO182" s="24"/>
      <c r="IUP182" s="24"/>
      <c r="IUQ182" s="24"/>
      <c r="IUR182" s="24"/>
      <c r="IUS182" s="24"/>
      <c r="IUT182" s="24"/>
      <c r="IUU182" s="24"/>
      <c r="IUV182" s="24"/>
      <c r="IUW182" s="24"/>
      <c r="IUX182" s="24"/>
      <c r="IUY182" s="24"/>
      <c r="IUZ182" s="24"/>
      <c r="IVA182" s="24"/>
      <c r="IVB182" s="24"/>
      <c r="IVC182" s="24"/>
      <c r="IVD182" s="24"/>
      <c r="IVE182" s="24"/>
      <c r="IVF182" s="24"/>
      <c r="IVG182" s="24"/>
      <c r="IVH182" s="24"/>
      <c r="IVI182" s="24"/>
      <c r="IVJ182" s="24"/>
      <c r="IVK182" s="24"/>
      <c r="IVL182" s="24"/>
      <c r="IVM182" s="24"/>
      <c r="IVN182" s="24"/>
      <c r="IVO182" s="24"/>
      <c r="IVP182" s="24"/>
      <c r="IVQ182" s="24"/>
      <c r="IVR182" s="24"/>
      <c r="IVS182" s="24"/>
      <c r="IVT182" s="24"/>
      <c r="IVU182" s="24"/>
      <c r="IVV182" s="24"/>
      <c r="IVW182" s="24"/>
      <c r="IVX182" s="24"/>
      <c r="IVY182" s="24"/>
      <c r="IVZ182" s="24"/>
      <c r="IWA182" s="24"/>
      <c r="IWB182" s="24"/>
      <c r="IWC182" s="24"/>
      <c r="IWD182" s="24"/>
      <c r="IWE182" s="24"/>
      <c r="IWF182" s="24"/>
      <c r="IWG182" s="24"/>
      <c r="IWH182" s="24"/>
      <c r="IWI182" s="24"/>
      <c r="IWJ182" s="24"/>
      <c r="IWK182" s="24"/>
      <c r="IWL182" s="24"/>
      <c r="IWM182" s="24"/>
      <c r="IWN182" s="24"/>
      <c r="IWO182" s="24"/>
      <c r="IWP182" s="24"/>
      <c r="IWQ182" s="24"/>
      <c r="IWR182" s="24"/>
      <c r="IWS182" s="24"/>
      <c r="IWT182" s="24"/>
      <c r="IWU182" s="24"/>
      <c r="IWV182" s="24"/>
      <c r="IWW182" s="24"/>
      <c r="IWX182" s="24"/>
      <c r="IWY182" s="24"/>
      <c r="IWZ182" s="24"/>
      <c r="IXA182" s="24"/>
      <c r="IXB182" s="24"/>
      <c r="IXC182" s="24"/>
      <c r="IXD182" s="24"/>
      <c r="IXE182" s="24"/>
      <c r="IXF182" s="24"/>
      <c r="IXG182" s="24"/>
      <c r="IXH182" s="24"/>
      <c r="IXI182" s="24"/>
      <c r="IXJ182" s="24"/>
      <c r="IXK182" s="24"/>
      <c r="IXL182" s="24"/>
      <c r="IXM182" s="24"/>
      <c r="IXN182" s="24"/>
      <c r="IXO182" s="24"/>
      <c r="IXP182" s="24"/>
      <c r="IXQ182" s="24"/>
      <c r="IXR182" s="24"/>
      <c r="IXS182" s="24"/>
      <c r="IXT182" s="24"/>
      <c r="IXU182" s="24"/>
      <c r="IXV182" s="24"/>
      <c r="IXW182" s="24"/>
      <c r="IXX182" s="24"/>
      <c r="IXY182" s="24"/>
      <c r="IXZ182" s="24"/>
      <c r="IYA182" s="24"/>
      <c r="IYB182" s="24"/>
      <c r="IYC182" s="24"/>
      <c r="IYD182" s="24"/>
      <c r="IYE182" s="24"/>
      <c r="IYF182" s="24"/>
      <c r="IYG182" s="24"/>
      <c r="IYH182" s="24"/>
      <c r="IYI182" s="24"/>
      <c r="IYJ182" s="24"/>
      <c r="IYK182" s="24"/>
      <c r="IYL182" s="24"/>
      <c r="IYM182" s="24"/>
      <c r="IYN182" s="24"/>
      <c r="IYO182" s="24"/>
      <c r="IYP182" s="24"/>
      <c r="IYQ182" s="24"/>
      <c r="IYR182" s="24"/>
      <c r="IYS182" s="24"/>
      <c r="IYT182" s="24"/>
      <c r="IYU182" s="24"/>
      <c r="IYV182" s="24"/>
      <c r="IYW182" s="24"/>
      <c r="IYX182" s="24"/>
      <c r="IYY182" s="24"/>
      <c r="IYZ182" s="24"/>
      <c r="IZA182" s="24"/>
      <c r="IZB182" s="24"/>
      <c r="IZC182" s="24"/>
      <c r="IZD182" s="24"/>
      <c r="IZE182" s="24"/>
      <c r="IZF182" s="24"/>
      <c r="IZG182" s="24"/>
      <c r="IZH182" s="24"/>
      <c r="IZI182" s="24"/>
      <c r="IZJ182" s="24"/>
      <c r="IZK182" s="24"/>
      <c r="IZL182" s="24"/>
      <c r="IZM182" s="24"/>
      <c r="IZN182" s="24"/>
      <c r="IZO182" s="24"/>
      <c r="IZP182" s="24"/>
      <c r="IZQ182" s="24"/>
      <c r="IZR182" s="24"/>
      <c r="IZS182" s="24"/>
      <c r="IZT182" s="24"/>
      <c r="IZU182" s="24"/>
      <c r="IZV182" s="24"/>
      <c r="IZW182" s="24"/>
      <c r="IZX182" s="24"/>
      <c r="IZY182" s="24"/>
      <c r="IZZ182" s="24"/>
      <c r="JAA182" s="24"/>
      <c r="JAB182" s="24"/>
      <c r="JAC182" s="24"/>
      <c r="JAD182" s="24"/>
      <c r="JAE182" s="24"/>
      <c r="JAF182" s="24"/>
      <c r="JAG182" s="24"/>
      <c r="JAH182" s="24"/>
      <c r="JAI182" s="24"/>
      <c r="JAJ182" s="24"/>
      <c r="JAK182" s="24"/>
      <c r="JAL182" s="24"/>
      <c r="JAM182" s="24"/>
      <c r="JAN182" s="24"/>
      <c r="JAO182" s="24"/>
      <c r="JAP182" s="24"/>
      <c r="JAQ182" s="24"/>
      <c r="JAR182" s="24"/>
      <c r="JAS182" s="24"/>
      <c r="JAT182" s="24"/>
      <c r="JAU182" s="24"/>
      <c r="JAV182" s="24"/>
      <c r="JAW182" s="24"/>
      <c r="JAX182" s="24"/>
      <c r="JAY182" s="24"/>
      <c r="JAZ182" s="24"/>
      <c r="JBA182" s="24"/>
      <c r="JBB182" s="24"/>
      <c r="JBC182" s="24"/>
      <c r="JBD182" s="24"/>
      <c r="JBE182" s="24"/>
      <c r="JBF182" s="24"/>
      <c r="JBG182" s="24"/>
      <c r="JBH182" s="24"/>
      <c r="JBI182" s="24"/>
      <c r="JBJ182" s="24"/>
      <c r="JBK182" s="24"/>
      <c r="JBL182" s="24"/>
      <c r="JBM182" s="24"/>
      <c r="JBN182" s="24"/>
      <c r="JBO182" s="24"/>
      <c r="JBP182" s="24"/>
      <c r="JBQ182" s="24"/>
      <c r="JBR182" s="24"/>
      <c r="JBS182" s="24"/>
      <c r="JBT182" s="24"/>
      <c r="JBU182" s="24"/>
      <c r="JBV182" s="24"/>
      <c r="JBW182" s="24"/>
      <c r="JBX182" s="24"/>
      <c r="JBY182" s="24"/>
      <c r="JBZ182" s="24"/>
      <c r="JCA182" s="24"/>
      <c r="JCB182" s="24"/>
      <c r="JCC182" s="24"/>
      <c r="JCD182" s="24"/>
      <c r="JCE182" s="24"/>
      <c r="JCF182" s="24"/>
      <c r="JCG182" s="24"/>
      <c r="JCH182" s="24"/>
      <c r="JCI182" s="24"/>
      <c r="JCJ182" s="24"/>
      <c r="JCK182" s="24"/>
      <c r="JCL182" s="24"/>
      <c r="JCM182" s="24"/>
      <c r="JCN182" s="24"/>
      <c r="JCO182" s="24"/>
      <c r="JCP182" s="24"/>
      <c r="JCQ182" s="24"/>
      <c r="JCR182" s="24"/>
      <c r="JCS182" s="24"/>
      <c r="JCT182" s="24"/>
      <c r="JCU182" s="24"/>
      <c r="JCV182" s="24"/>
      <c r="JCW182" s="24"/>
      <c r="JCX182" s="24"/>
      <c r="JCY182" s="24"/>
      <c r="JCZ182" s="24"/>
      <c r="JDA182" s="24"/>
      <c r="JDB182" s="24"/>
      <c r="JDC182" s="24"/>
      <c r="JDD182" s="24"/>
      <c r="JDE182" s="24"/>
      <c r="JDF182" s="24"/>
      <c r="JDG182" s="24"/>
      <c r="JDH182" s="24"/>
      <c r="JDI182" s="24"/>
      <c r="JDJ182" s="24"/>
      <c r="JDK182" s="24"/>
      <c r="JDL182" s="24"/>
      <c r="JDM182" s="24"/>
      <c r="JDN182" s="24"/>
      <c r="JDO182" s="24"/>
      <c r="JDP182" s="24"/>
      <c r="JDQ182" s="24"/>
      <c r="JDR182" s="24"/>
      <c r="JDS182" s="24"/>
      <c r="JDT182" s="24"/>
      <c r="JDU182" s="24"/>
      <c r="JDV182" s="24"/>
      <c r="JDW182" s="24"/>
      <c r="JDX182" s="24"/>
      <c r="JDY182" s="24"/>
      <c r="JDZ182" s="24"/>
      <c r="JEA182" s="24"/>
      <c r="JEB182" s="24"/>
      <c r="JEC182" s="24"/>
      <c r="JED182" s="24"/>
      <c r="JEE182" s="24"/>
      <c r="JEF182" s="24"/>
      <c r="JEG182" s="24"/>
      <c r="JEH182" s="24"/>
      <c r="JEI182" s="24"/>
      <c r="JEJ182" s="24"/>
      <c r="JEK182" s="24"/>
      <c r="JEL182" s="24"/>
      <c r="JEM182" s="24"/>
      <c r="JEN182" s="24"/>
      <c r="JEO182" s="24"/>
      <c r="JEP182" s="24"/>
      <c r="JEQ182" s="24"/>
      <c r="JER182" s="24"/>
      <c r="JES182" s="24"/>
      <c r="JET182" s="24"/>
      <c r="JEU182" s="24"/>
      <c r="JEV182" s="24"/>
      <c r="JEW182" s="24"/>
      <c r="JEX182" s="24"/>
      <c r="JEY182" s="24"/>
      <c r="JEZ182" s="24"/>
      <c r="JFA182" s="24"/>
      <c r="JFB182" s="24"/>
      <c r="JFC182" s="24"/>
      <c r="JFD182" s="24"/>
      <c r="JFE182" s="24"/>
      <c r="JFF182" s="24"/>
      <c r="JFG182" s="24"/>
      <c r="JFH182" s="24"/>
      <c r="JFI182" s="24"/>
      <c r="JFJ182" s="24"/>
      <c r="JFK182" s="24"/>
      <c r="JFL182" s="24"/>
      <c r="JFM182" s="24"/>
      <c r="JFN182" s="24"/>
      <c r="JFO182" s="24"/>
      <c r="JFP182" s="24"/>
      <c r="JFQ182" s="24"/>
      <c r="JFR182" s="24"/>
      <c r="JFS182" s="24"/>
      <c r="JFT182" s="24"/>
      <c r="JFU182" s="24"/>
      <c r="JFV182" s="24"/>
      <c r="JFW182" s="24"/>
      <c r="JFX182" s="24"/>
      <c r="JFY182" s="24"/>
      <c r="JFZ182" s="24"/>
      <c r="JGA182" s="24"/>
      <c r="JGB182" s="24"/>
      <c r="JGC182" s="24"/>
      <c r="JGD182" s="24"/>
      <c r="JGE182" s="24"/>
      <c r="JGF182" s="24"/>
      <c r="JGG182" s="24"/>
      <c r="JGH182" s="24"/>
      <c r="JGI182" s="24"/>
      <c r="JGJ182" s="24"/>
      <c r="JGK182" s="24"/>
      <c r="JGL182" s="24"/>
      <c r="JGM182" s="24"/>
      <c r="JGN182" s="24"/>
      <c r="JGO182" s="24"/>
      <c r="JGP182" s="24"/>
      <c r="JGQ182" s="24"/>
      <c r="JGR182" s="24"/>
      <c r="JGS182" s="24"/>
      <c r="JGT182" s="24"/>
      <c r="JGU182" s="24"/>
      <c r="JGV182" s="24"/>
      <c r="JGW182" s="24"/>
      <c r="JGX182" s="24"/>
      <c r="JGY182" s="24"/>
      <c r="JGZ182" s="24"/>
      <c r="JHA182" s="24"/>
      <c r="JHB182" s="24"/>
      <c r="JHC182" s="24"/>
      <c r="JHD182" s="24"/>
      <c r="JHE182" s="24"/>
      <c r="JHF182" s="24"/>
      <c r="JHG182" s="24"/>
      <c r="JHH182" s="24"/>
      <c r="JHI182" s="24"/>
      <c r="JHJ182" s="24"/>
      <c r="JHK182" s="24"/>
      <c r="JHL182" s="24"/>
      <c r="JHM182" s="24"/>
      <c r="JHN182" s="24"/>
      <c r="JHO182" s="24"/>
      <c r="JHP182" s="24"/>
      <c r="JHQ182" s="24"/>
      <c r="JHR182" s="24"/>
      <c r="JHS182" s="24"/>
      <c r="JHT182" s="24"/>
      <c r="JHU182" s="24"/>
      <c r="JHV182" s="24"/>
      <c r="JHW182" s="24"/>
      <c r="JHX182" s="24"/>
      <c r="JHY182" s="24"/>
      <c r="JHZ182" s="24"/>
      <c r="JIA182" s="24"/>
      <c r="JIB182" s="24"/>
      <c r="JIC182" s="24"/>
      <c r="JID182" s="24"/>
      <c r="JIE182" s="24"/>
      <c r="JIF182" s="24"/>
      <c r="JIG182" s="24"/>
      <c r="JIH182" s="24"/>
      <c r="JII182" s="24"/>
      <c r="JIJ182" s="24"/>
      <c r="JIK182" s="24"/>
      <c r="JIL182" s="24"/>
      <c r="JIM182" s="24"/>
      <c r="JIN182" s="24"/>
      <c r="JIO182" s="24"/>
      <c r="JIP182" s="24"/>
      <c r="JIQ182" s="24"/>
      <c r="JIR182" s="24"/>
      <c r="JIS182" s="24"/>
      <c r="JIT182" s="24"/>
      <c r="JIU182" s="24"/>
      <c r="JIV182" s="24"/>
      <c r="JIW182" s="24"/>
      <c r="JIX182" s="24"/>
      <c r="JIY182" s="24"/>
      <c r="JIZ182" s="24"/>
      <c r="JJA182" s="24"/>
      <c r="JJB182" s="24"/>
      <c r="JJC182" s="24"/>
      <c r="JJD182" s="24"/>
      <c r="JJE182" s="24"/>
      <c r="JJF182" s="24"/>
      <c r="JJG182" s="24"/>
      <c r="JJH182" s="24"/>
      <c r="JJI182" s="24"/>
      <c r="JJJ182" s="24"/>
      <c r="JJK182" s="24"/>
      <c r="JJL182" s="24"/>
      <c r="JJM182" s="24"/>
      <c r="JJN182" s="24"/>
      <c r="JJO182" s="24"/>
      <c r="JJP182" s="24"/>
      <c r="JJQ182" s="24"/>
      <c r="JJR182" s="24"/>
      <c r="JJS182" s="24"/>
      <c r="JJT182" s="24"/>
      <c r="JJU182" s="24"/>
      <c r="JJV182" s="24"/>
      <c r="JJW182" s="24"/>
      <c r="JJX182" s="24"/>
      <c r="JJY182" s="24"/>
      <c r="JJZ182" s="24"/>
      <c r="JKA182" s="24"/>
      <c r="JKB182" s="24"/>
      <c r="JKC182" s="24"/>
      <c r="JKD182" s="24"/>
      <c r="JKE182" s="24"/>
      <c r="JKF182" s="24"/>
      <c r="JKG182" s="24"/>
      <c r="JKH182" s="24"/>
      <c r="JKI182" s="24"/>
      <c r="JKJ182" s="24"/>
      <c r="JKK182" s="24"/>
      <c r="JKL182" s="24"/>
      <c r="JKM182" s="24"/>
      <c r="JKN182" s="24"/>
      <c r="JKO182" s="24"/>
      <c r="JKP182" s="24"/>
      <c r="JKQ182" s="24"/>
      <c r="JKR182" s="24"/>
      <c r="JKS182" s="24"/>
      <c r="JKT182" s="24"/>
      <c r="JKU182" s="24"/>
      <c r="JKV182" s="24"/>
      <c r="JKW182" s="24"/>
      <c r="JKX182" s="24"/>
      <c r="JKY182" s="24"/>
      <c r="JKZ182" s="24"/>
      <c r="JLA182" s="24"/>
      <c r="JLB182" s="24"/>
      <c r="JLC182" s="24"/>
      <c r="JLD182" s="24"/>
      <c r="JLE182" s="24"/>
      <c r="JLF182" s="24"/>
      <c r="JLG182" s="24"/>
      <c r="JLH182" s="24"/>
      <c r="JLI182" s="24"/>
      <c r="JLJ182" s="24"/>
      <c r="JLK182" s="24"/>
      <c r="JLL182" s="24"/>
      <c r="JLM182" s="24"/>
      <c r="JLN182" s="24"/>
      <c r="JLO182" s="24"/>
      <c r="JLP182" s="24"/>
      <c r="JLQ182" s="24"/>
      <c r="JLR182" s="24"/>
      <c r="JLS182" s="24"/>
      <c r="JLT182" s="24"/>
      <c r="JLU182" s="24"/>
      <c r="JLV182" s="24"/>
      <c r="JLW182" s="24"/>
      <c r="JLX182" s="24"/>
      <c r="JLY182" s="24"/>
      <c r="JLZ182" s="24"/>
      <c r="JMA182" s="24"/>
      <c r="JMB182" s="24"/>
      <c r="JMC182" s="24"/>
      <c r="JMD182" s="24"/>
      <c r="JME182" s="24"/>
      <c r="JMF182" s="24"/>
      <c r="JMG182" s="24"/>
      <c r="JMH182" s="24"/>
      <c r="JMI182" s="24"/>
      <c r="JMJ182" s="24"/>
      <c r="JMK182" s="24"/>
      <c r="JML182" s="24"/>
      <c r="JMM182" s="24"/>
      <c r="JMN182" s="24"/>
      <c r="JMO182" s="24"/>
      <c r="JMP182" s="24"/>
      <c r="JMQ182" s="24"/>
      <c r="JMR182" s="24"/>
      <c r="JMS182" s="24"/>
      <c r="JMT182" s="24"/>
      <c r="JMU182" s="24"/>
      <c r="JMV182" s="24"/>
      <c r="JMW182" s="24"/>
      <c r="JMX182" s="24"/>
      <c r="JMY182" s="24"/>
      <c r="JMZ182" s="24"/>
      <c r="JNA182" s="24"/>
      <c r="JNB182" s="24"/>
      <c r="JNC182" s="24"/>
      <c r="JND182" s="24"/>
      <c r="JNE182" s="24"/>
      <c r="JNF182" s="24"/>
      <c r="JNG182" s="24"/>
      <c r="JNH182" s="24"/>
      <c r="JNI182" s="24"/>
      <c r="JNJ182" s="24"/>
      <c r="JNK182" s="24"/>
      <c r="JNL182" s="24"/>
      <c r="JNM182" s="24"/>
      <c r="JNN182" s="24"/>
      <c r="JNO182" s="24"/>
      <c r="JNP182" s="24"/>
      <c r="JNQ182" s="24"/>
      <c r="JNR182" s="24"/>
      <c r="JNS182" s="24"/>
      <c r="JNT182" s="24"/>
      <c r="JNU182" s="24"/>
      <c r="JNV182" s="24"/>
      <c r="JNW182" s="24"/>
      <c r="JNX182" s="24"/>
      <c r="JNY182" s="24"/>
      <c r="JNZ182" s="24"/>
      <c r="JOA182" s="24"/>
      <c r="JOB182" s="24"/>
      <c r="JOC182" s="24"/>
      <c r="JOD182" s="24"/>
      <c r="JOE182" s="24"/>
      <c r="JOF182" s="24"/>
      <c r="JOG182" s="24"/>
      <c r="JOH182" s="24"/>
      <c r="JOI182" s="24"/>
      <c r="JOJ182" s="24"/>
      <c r="JOK182" s="24"/>
      <c r="JOL182" s="24"/>
      <c r="JOM182" s="24"/>
      <c r="JON182" s="24"/>
      <c r="JOO182" s="24"/>
      <c r="JOP182" s="24"/>
      <c r="JOQ182" s="24"/>
      <c r="JOR182" s="24"/>
      <c r="JOS182" s="24"/>
      <c r="JOT182" s="24"/>
      <c r="JOU182" s="24"/>
      <c r="JOV182" s="24"/>
      <c r="JOW182" s="24"/>
      <c r="JOX182" s="24"/>
      <c r="JOY182" s="24"/>
      <c r="JOZ182" s="24"/>
      <c r="JPA182" s="24"/>
      <c r="JPB182" s="24"/>
      <c r="JPC182" s="24"/>
      <c r="JPD182" s="24"/>
      <c r="JPE182" s="24"/>
      <c r="JPF182" s="24"/>
      <c r="JPG182" s="24"/>
      <c r="JPH182" s="24"/>
      <c r="JPI182" s="24"/>
      <c r="JPJ182" s="24"/>
      <c r="JPK182" s="24"/>
      <c r="JPL182" s="24"/>
      <c r="JPM182" s="24"/>
      <c r="JPN182" s="24"/>
      <c r="JPO182" s="24"/>
      <c r="JPP182" s="24"/>
      <c r="JPQ182" s="24"/>
      <c r="JPR182" s="24"/>
      <c r="JPS182" s="24"/>
      <c r="JPT182" s="24"/>
      <c r="JPU182" s="24"/>
      <c r="JPV182" s="24"/>
      <c r="JPW182" s="24"/>
      <c r="JPX182" s="24"/>
      <c r="JPY182" s="24"/>
      <c r="JPZ182" s="24"/>
      <c r="JQA182" s="24"/>
      <c r="JQB182" s="24"/>
      <c r="JQC182" s="24"/>
      <c r="JQD182" s="24"/>
      <c r="JQE182" s="24"/>
      <c r="JQF182" s="24"/>
      <c r="JQG182" s="24"/>
      <c r="JQH182" s="24"/>
      <c r="JQI182" s="24"/>
      <c r="JQJ182" s="24"/>
      <c r="JQK182" s="24"/>
      <c r="JQL182" s="24"/>
      <c r="JQM182" s="24"/>
      <c r="JQN182" s="24"/>
      <c r="JQO182" s="24"/>
      <c r="JQP182" s="24"/>
      <c r="JQQ182" s="24"/>
      <c r="JQR182" s="24"/>
      <c r="JQS182" s="24"/>
      <c r="JQT182" s="24"/>
      <c r="JQU182" s="24"/>
      <c r="JQV182" s="24"/>
      <c r="JQW182" s="24"/>
      <c r="JQX182" s="24"/>
      <c r="JQY182" s="24"/>
      <c r="JQZ182" s="24"/>
      <c r="JRA182" s="24"/>
      <c r="JRB182" s="24"/>
      <c r="JRC182" s="24"/>
      <c r="JRD182" s="24"/>
      <c r="JRE182" s="24"/>
      <c r="JRF182" s="24"/>
      <c r="JRG182" s="24"/>
      <c r="JRH182" s="24"/>
      <c r="JRI182" s="24"/>
      <c r="JRJ182" s="24"/>
      <c r="JRK182" s="24"/>
      <c r="JRL182" s="24"/>
      <c r="JRM182" s="24"/>
      <c r="JRN182" s="24"/>
      <c r="JRO182" s="24"/>
      <c r="JRP182" s="24"/>
      <c r="JRQ182" s="24"/>
      <c r="JRR182" s="24"/>
      <c r="JRS182" s="24"/>
      <c r="JRT182" s="24"/>
      <c r="JRU182" s="24"/>
      <c r="JRV182" s="24"/>
      <c r="JRW182" s="24"/>
      <c r="JRX182" s="24"/>
      <c r="JRY182" s="24"/>
      <c r="JRZ182" s="24"/>
      <c r="JSA182" s="24"/>
      <c r="JSB182" s="24"/>
      <c r="JSC182" s="24"/>
      <c r="JSD182" s="24"/>
      <c r="JSE182" s="24"/>
      <c r="JSF182" s="24"/>
      <c r="JSG182" s="24"/>
      <c r="JSH182" s="24"/>
      <c r="JSI182" s="24"/>
      <c r="JSJ182" s="24"/>
      <c r="JSK182" s="24"/>
      <c r="JSL182" s="24"/>
      <c r="JSM182" s="24"/>
      <c r="JSN182" s="24"/>
      <c r="JSO182" s="24"/>
      <c r="JSP182" s="24"/>
      <c r="JSQ182" s="24"/>
      <c r="JSR182" s="24"/>
      <c r="JSS182" s="24"/>
      <c r="JST182" s="24"/>
      <c r="JSU182" s="24"/>
      <c r="JSV182" s="24"/>
      <c r="JSW182" s="24"/>
      <c r="JSX182" s="24"/>
      <c r="JSY182" s="24"/>
      <c r="JSZ182" s="24"/>
      <c r="JTA182" s="24"/>
      <c r="JTB182" s="24"/>
      <c r="JTC182" s="24"/>
      <c r="JTD182" s="24"/>
      <c r="JTE182" s="24"/>
      <c r="JTF182" s="24"/>
      <c r="JTG182" s="24"/>
      <c r="JTH182" s="24"/>
      <c r="JTI182" s="24"/>
      <c r="JTJ182" s="24"/>
      <c r="JTK182" s="24"/>
      <c r="JTL182" s="24"/>
      <c r="JTM182" s="24"/>
      <c r="JTN182" s="24"/>
      <c r="JTO182" s="24"/>
      <c r="JTP182" s="24"/>
      <c r="JTQ182" s="24"/>
      <c r="JTR182" s="24"/>
      <c r="JTS182" s="24"/>
      <c r="JTT182" s="24"/>
      <c r="JTU182" s="24"/>
      <c r="JTV182" s="24"/>
      <c r="JTW182" s="24"/>
      <c r="JTX182" s="24"/>
      <c r="JTY182" s="24"/>
      <c r="JTZ182" s="24"/>
      <c r="JUA182" s="24"/>
      <c r="JUB182" s="24"/>
      <c r="JUC182" s="24"/>
      <c r="JUD182" s="24"/>
      <c r="JUE182" s="24"/>
      <c r="JUF182" s="24"/>
      <c r="JUG182" s="24"/>
      <c r="JUH182" s="24"/>
      <c r="JUI182" s="24"/>
      <c r="JUJ182" s="24"/>
      <c r="JUK182" s="24"/>
      <c r="JUL182" s="24"/>
      <c r="JUM182" s="24"/>
      <c r="JUN182" s="24"/>
      <c r="JUO182" s="24"/>
      <c r="JUP182" s="24"/>
      <c r="JUQ182" s="24"/>
      <c r="JUR182" s="24"/>
      <c r="JUS182" s="24"/>
      <c r="JUT182" s="24"/>
      <c r="JUU182" s="24"/>
      <c r="JUV182" s="24"/>
      <c r="JUW182" s="24"/>
      <c r="JUX182" s="24"/>
      <c r="JUY182" s="24"/>
      <c r="JUZ182" s="24"/>
      <c r="JVA182" s="24"/>
      <c r="JVB182" s="24"/>
      <c r="JVC182" s="24"/>
      <c r="JVD182" s="24"/>
      <c r="JVE182" s="24"/>
      <c r="JVF182" s="24"/>
      <c r="JVG182" s="24"/>
      <c r="JVH182" s="24"/>
      <c r="JVI182" s="24"/>
      <c r="JVJ182" s="24"/>
      <c r="JVK182" s="24"/>
      <c r="JVL182" s="24"/>
      <c r="JVM182" s="24"/>
      <c r="JVN182" s="24"/>
      <c r="JVO182" s="24"/>
      <c r="JVP182" s="24"/>
      <c r="JVQ182" s="24"/>
      <c r="JVR182" s="24"/>
      <c r="JVS182" s="24"/>
      <c r="JVT182" s="24"/>
      <c r="JVU182" s="24"/>
      <c r="JVV182" s="24"/>
      <c r="JVW182" s="24"/>
      <c r="JVX182" s="24"/>
      <c r="JVY182" s="24"/>
      <c r="JVZ182" s="24"/>
      <c r="JWA182" s="24"/>
      <c r="JWB182" s="24"/>
      <c r="JWC182" s="24"/>
      <c r="JWD182" s="24"/>
      <c r="JWE182" s="24"/>
      <c r="JWF182" s="24"/>
      <c r="JWG182" s="24"/>
      <c r="JWH182" s="24"/>
      <c r="JWI182" s="24"/>
      <c r="JWJ182" s="24"/>
      <c r="JWK182" s="24"/>
      <c r="JWL182" s="24"/>
      <c r="JWM182" s="24"/>
      <c r="JWN182" s="24"/>
      <c r="JWO182" s="24"/>
      <c r="JWP182" s="24"/>
      <c r="JWQ182" s="24"/>
      <c r="JWR182" s="24"/>
      <c r="JWS182" s="24"/>
      <c r="JWT182" s="24"/>
      <c r="JWU182" s="24"/>
      <c r="JWV182" s="24"/>
      <c r="JWW182" s="24"/>
      <c r="JWX182" s="24"/>
      <c r="JWY182" s="24"/>
      <c r="JWZ182" s="24"/>
      <c r="JXA182" s="24"/>
      <c r="JXB182" s="24"/>
      <c r="JXC182" s="24"/>
      <c r="JXD182" s="24"/>
      <c r="JXE182" s="24"/>
      <c r="JXF182" s="24"/>
      <c r="JXG182" s="24"/>
      <c r="JXH182" s="24"/>
      <c r="JXI182" s="24"/>
      <c r="JXJ182" s="24"/>
      <c r="JXK182" s="24"/>
      <c r="JXL182" s="24"/>
      <c r="JXM182" s="24"/>
      <c r="JXN182" s="24"/>
      <c r="JXO182" s="24"/>
      <c r="JXP182" s="24"/>
      <c r="JXQ182" s="24"/>
      <c r="JXR182" s="24"/>
      <c r="JXS182" s="24"/>
      <c r="JXT182" s="24"/>
      <c r="JXU182" s="24"/>
      <c r="JXV182" s="24"/>
      <c r="JXW182" s="24"/>
      <c r="JXX182" s="24"/>
      <c r="JXY182" s="24"/>
      <c r="JXZ182" s="24"/>
      <c r="JYA182" s="24"/>
      <c r="JYB182" s="24"/>
      <c r="JYC182" s="24"/>
      <c r="JYD182" s="24"/>
      <c r="JYE182" s="24"/>
      <c r="JYF182" s="24"/>
      <c r="JYG182" s="24"/>
      <c r="JYH182" s="24"/>
      <c r="JYI182" s="24"/>
      <c r="JYJ182" s="24"/>
      <c r="JYK182" s="24"/>
      <c r="JYL182" s="24"/>
      <c r="JYM182" s="24"/>
      <c r="JYN182" s="24"/>
      <c r="JYO182" s="24"/>
      <c r="JYP182" s="24"/>
      <c r="JYQ182" s="24"/>
      <c r="JYR182" s="24"/>
      <c r="JYS182" s="24"/>
      <c r="JYT182" s="24"/>
      <c r="JYU182" s="24"/>
      <c r="JYV182" s="24"/>
      <c r="JYW182" s="24"/>
      <c r="JYX182" s="24"/>
      <c r="JYY182" s="24"/>
      <c r="JYZ182" s="24"/>
      <c r="JZA182" s="24"/>
      <c r="JZB182" s="24"/>
      <c r="JZC182" s="24"/>
      <c r="JZD182" s="24"/>
      <c r="JZE182" s="24"/>
      <c r="JZF182" s="24"/>
      <c r="JZG182" s="24"/>
      <c r="JZH182" s="24"/>
      <c r="JZI182" s="24"/>
      <c r="JZJ182" s="24"/>
      <c r="JZK182" s="24"/>
      <c r="JZL182" s="24"/>
      <c r="JZM182" s="24"/>
      <c r="JZN182" s="24"/>
      <c r="JZO182" s="24"/>
      <c r="JZP182" s="24"/>
      <c r="JZQ182" s="24"/>
      <c r="JZR182" s="24"/>
      <c r="JZS182" s="24"/>
      <c r="JZT182" s="24"/>
      <c r="JZU182" s="24"/>
      <c r="JZV182" s="24"/>
      <c r="JZW182" s="24"/>
      <c r="JZX182" s="24"/>
      <c r="JZY182" s="24"/>
      <c r="JZZ182" s="24"/>
      <c r="KAA182" s="24"/>
      <c r="KAB182" s="24"/>
      <c r="KAC182" s="24"/>
      <c r="KAD182" s="24"/>
      <c r="KAE182" s="24"/>
      <c r="KAF182" s="24"/>
      <c r="KAG182" s="24"/>
      <c r="KAH182" s="24"/>
      <c r="KAI182" s="24"/>
      <c r="KAJ182" s="24"/>
      <c r="KAK182" s="24"/>
      <c r="KAL182" s="24"/>
      <c r="KAM182" s="24"/>
      <c r="KAN182" s="24"/>
      <c r="KAO182" s="24"/>
      <c r="KAP182" s="24"/>
      <c r="KAQ182" s="24"/>
      <c r="KAR182" s="24"/>
      <c r="KAS182" s="24"/>
      <c r="KAT182" s="24"/>
      <c r="KAU182" s="24"/>
      <c r="KAV182" s="24"/>
      <c r="KAW182" s="24"/>
      <c r="KAX182" s="24"/>
      <c r="KAY182" s="24"/>
      <c r="KAZ182" s="24"/>
      <c r="KBA182" s="24"/>
      <c r="KBB182" s="24"/>
      <c r="KBC182" s="24"/>
      <c r="KBD182" s="24"/>
      <c r="KBE182" s="24"/>
      <c r="KBF182" s="24"/>
      <c r="KBG182" s="24"/>
      <c r="KBH182" s="24"/>
      <c r="KBI182" s="24"/>
      <c r="KBJ182" s="24"/>
      <c r="KBK182" s="24"/>
      <c r="KBL182" s="24"/>
      <c r="KBM182" s="24"/>
      <c r="KBN182" s="24"/>
      <c r="KBO182" s="24"/>
      <c r="KBP182" s="24"/>
      <c r="KBQ182" s="24"/>
      <c r="KBR182" s="24"/>
      <c r="KBS182" s="24"/>
      <c r="KBT182" s="24"/>
      <c r="KBU182" s="24"/>
      <c r="KBV182" s="24"/>
      <c r="KBW182" s="24"/>
      <c r="KBX182" s="24"/>
      <c r="KBY182" s="24"/>
      <c r="KBZ182" s="24"/>
      <c r="KCA182" s="24"/>
      <c r="KCB182" s="24"/>
      <c r="KCC182" s="24"/>
      <c r="KCD182" s="24"/>
      <c r="KCE182" s="24"/>
      <c r="KCF182" s="24"/>
      <c r="KCG182" s="24"/>
      <c r="KCH182" s="24"/>
      <c r="KCI182" s="24"/>
      <c r="KCJ182" s="24"/>
      <c r="KCK182" s="24"/>
      <c r="KCL182" s="24"/>
      <c r="KCM182" s="24"/>
      <c r="KCN182" s="24"/>
      <c r="KCO182" s="24"/>
      <c r="KCP182" s="24"/>
      <c r="KCQ182" s="24"/>
      <c r="KCR182" s="24"/>
      <c r="KCS182" s="24"/>
      <c r="KCT182" s="24"/>
      <c r="KCU182" s="24"/>
      <c r="KCV182" s="24"/>
      <c r="KCW182" s="24"/>
      <c r="KCX182" s="24"/>
      <c r="KCY182" s="24"/>
      <c r="KCZ182" s="24"/>
      <c r="KDA182" s="24"/>
      <c r="KDB182" s="24"/>
      <c r="KDC182" s="24"/>
      <c r="KDD182" s="24"/>
      <c r="KDE182" s="24"/>
      <c r="KDF182" s="24"/>
      <c r="KDG182" s="24"/>
      <c r="KDH182" s="24"/>
      <c r="KDI182" s="24"/>
      <c r="KDJ182" s="24"/>
      <c r="KDK182" s="24"/>
      <c r="KDL182" s="24"/>
      <c r="KDM182" s="24"/>
      <c r="KDN182" s="24"/>
      <c r="KDO182" s="24"/>
      <c r="KDP182" s="24"/>
      <c r="KDQ182" s="24"/>
      <c r="KDR182" s="24"/>
      <c r="KDS182" s="24"/>
      <c r="KDT182" s="24"/>
      <c r="KDU182" s="24"/>
      <c r="KDV182" s="24"/>
      <c r="KDW182" s="24"/>
      <c r="KDX182" s="24"/>
      <c r="KDY182" s="24"/>
      <c r="KDZ182" s="24"/>
      <c r="KEA182" s="24"/>
      <c r="KEB182" s="24"/>
      <c r="KEC182" s="24"/>
      <c r="KED182" s="24"/>
      <c r="KEE182" s="24"/>
      <c r="KEF182" s="24"/>
      <c r="KEG182" s="24"/>
      <c r="KEH182" s="24"/>
      <c r="KEI182" s="24"/>
      <c r="KEJ182" s="24"/>
      <c r="KEK182" s="24"/>
      <c r="KEL182" s="24"/>
      <c r="KEM182" s="24"/>
      <c r="KEN182" s="24"/>
      <c r="KEO182" s="24"/>
      <c r="KEP182" s="24"/>
      <c r="KEQ182" s="24"/>
      <c r="KER182" s="24"/>
      <c r="KES182" s="24"/>
      <c r="KET182" s="24"/>
      <c r="KEU182" s="24"/>
      <c r="KEV182" s="24"/>
      <c r="KEW182" s="24"/>
      <c r="KEX182" s="24"/>
      <c r="KEY182" s="24"/>
      <c r="KEZ182" s="24"/>
      <c r="KFA182" s="24"/>
      <c r="KFB182" s="24"/>
      <c r="KFC182" s="24"/>
      <c r="KFD182" s="24"/>
      <c r="KFE182" s="24"/>
      <c r="KFF182" s="24"/>
      <c r="KFG182" s="24"/>
      <c r="KFH182" s="24"/>
      <c r="KFI182" s="24"/>
      <c r="KFJ182" s="24"/>
      <c r="KFK182" s="24"/>
      <c r="KFL182" s="24"/>
      <c r="KFM182" s="24"/>
      <c r="KFN182" s="24"/>
      <c r="KFO182" s="24"/>
      <c r="KFP182" s="24"/>
      <c r="KFQ182" s="24"/>
      <c r="KFR182" s="24"/>
      <c r="KFS182" s="24"/>
      <c r="KFT182" s="24"/>
      <c r="KFU182" s="24"/>
      <c r="KFV182" s="24"/>
      <c r="KFW182" s="24"/>
      <c r="KFX182" s="24"/>
      <c r="KFY182" s="24"/>
      <c r="KFZ182" s="24"/>
      <c r="KGA182" s="24"/>
      <c r="KGB182" s="24"/>
      <c r="KGC182" s="24"/>
      <c r="KGD182" s="24"/>
      <c r="KGE182" s="24"/>
      <c r="KGF182" s="24"/>
      <c r="KGG182" s="24"/>
      <c r="KGH182" s="24"/>
      <c r="KGI182" s="24"/>
      <c r="KGJ182" s="24"/>
      <c r="KGK182" s="24"/>
      <c r="KGL182" s="24"/>
      <c r="KGM182" s="24"/>
      <c r="KGN182" s="24"/>
      <c r="KGO182" s="24"/>
      <c r="KGP182" s="24"/>
      <c r="KGQ182" s="24"/>
      <c r="KGR182" s="24"/>
      <c r="KGS182" s="24"/>
      <c r="KGT182" s="24"/>
      <c r="KGU182" s="24"/>
      <c r="KGV182" s="24"/>
      <c r="KGW182" s="24"/>
      <c r="KGX182" s="24"/>
      <c r="KGY182" s="24"/>
      <c r="KGZ182" s="24"/>
      <c r="KHA182" s="24"/>
      <c r="KHB182" s="24"/>
      <c r="KHC182" s="24"/>
      <c r="KHD182" s="24"/>
      <c r="KHE182" s="24"/>
      <c r="KHF182" s="24"/>
      <c r="KHG182" s="24"/>
      <c r="KHH182" s="24"/>
      <c r="KHI182" s="24"/>
      <c r="KHJ182" s="24"/>
      <c r="KHK182" s="24"/>
      <c r="KHL182" s="24"/>
      <c r="KHM182" s="24"/>
      <c r="KHN182" s="24"/>
      <c r="KHO182" s="24"/>
      <c r="KHP182" s="24"/>
      <c r="KHQ182" s="24"/>
      <c r="KHR182" s="24"/>
      <c r="KHS182" s="24"/>
      <c r="KHT182" s="24"/>
      <c r="KHU182" s="24"/>
      <c r="KHV182" s="24"/>
      <c r="KHW182" s="24"/>
      <c r="KHX182" s="24"/>
      <c r="KHY182" s="24"/>
      <c r="KHZ182" s="24"/>
      <c r="KIA182" s="24"/>
      <c r="KIB182" s="24"/>
      <c r="KIC182" s="24"/>
      <c r="KID182" s="24"/>
      <c r="KIE182" s="24"/>
      <c r="KIF182" s="24"/>
      <c r="KIG182" s="24"/>
      <c r="KIH182" s="24"/>
      <c r="KII182" s="24"/>
      <c r="KIJ182" s="24"/>
      <c r="KIK182" s="24"/>
      <c r="KIL182" s="24"/>
      <c r="KIM182" s="24"/>
      <c r="KIN182" s="24"/>
      <c r="KIO182" s="24"/>
      <c r="KIP182" s="24"/>
      <c r="KIQ182" s="24"/>
      <c r="KIR182" s="24"/>
      <c r="KIS182" s="24"/>
      <c r="KIT182" s="24"/>
      <c r="KIU182" s="24"/>
      <c r="KIV182" s="24"/>
      <c r="KIW182" s="24"/>
      <c r="KIX182" s="24"/>
      <c r="KIY182" s="24"/>
      <c r="KIZ182" s="24"/>
      <c r="KJA182" s="24"/>
      <c r="KJB182" s="24"/>
      <c r="KJC182" s="24"/>
      <c r="KJD182" s="24"/>
      <c r="KJE182" s="24"/>
      <c r="KJF182" s="24"/>
      <c r="KJG182" s="24"/>
      <c r="KJH182" s="24"/>
      <c r="KJI182" s="24"/>
      <c r="KJJ182" s="24"/>
      <c r="KJK182" s="24"/>
      <c r="KJL182" s="24"/>
      <c r="KJM182" s="24"/>
      <c r="KJN182" s="24"/>
      <c r="KJO182" s="24"/>
      <c r="KJP182" s="24"/>
      <c r="KJQ182" s="24"/>
      <c r="KJR182" s="24"/>
      <c r="KJS182" s="24"/>
      <c r="KJT182" s="24"/>
      <c r="KJU182" s="24"/>
      <c r="KJV182" s="24"/>
      <c r="KJW182" s="24"/>
      <c r="KJX182" s="24"/>
      <c r="KJY182" s="24"/>
      <c r="KJZ182" s="24"/>
      <c r="KKA182" s="24"/>
      <c r="KKB182" s="24"/>
      <c r="KKC182" s="24"/>
      <c r="KKD182" s="24"/>
      <c r="KKE182" s="24"/>
      <c r="KKF182" s="24"/>
      <c r="KKG182" s="24"/>
      <c r="KKH182" s="24"/>
      <c r="KKI182" s="24"/>
      <c r="KKJ182" s="24"/>
      <c r="KKK182" s="24"/>
      <c r="KKL182" s="24"/>
      <c r="KKM182" s="24"/>
      <c r="KKN182" s="24"/>
      <c r="KKO182" s="24"/>
      <c r="KKP182" s="24"/>
      <c r="KKQ182" s="24"/>
      <c r="KKR182" s="24"/>
      <c r="KKS182" s="24"/>
      <c r="KKT182" s="24"/>
      <c r="KKU182" s="24"/>
      <c r="KKV182" s="24"/>
      <c r="KKW182" s="24"/>
      <c r="KKX182" s="24"/>
      <c r="KKY182" s="24"/>
      <c r="KKZ182" s="24"/>
      <c r="KLA182" s="24"/>
      <c r="KLB182" s="24"/>
      <c r="KLC182" s="24"/>
      <c r="KLD182" s="24"/>
      <c r="KLE182" s="24"/>
      <c r="KLF182" s="24"/>
      <c r="KLG182" s="24"/>
      <c r="KLH182" s="24"/>
      <c r="KLI182" s="24"/>
      <c r="KLJ182" s="24"/>
      <c r="KLK182" s="24"/>
      <c r="KLL182" s="24"/>
      <c r="KLM182" s="24"/>
      <c r="KLN182" s="24"/>
      <c r="KLO182" s="24"/>
      <c r="KLP182" s="24"/>
      <c r="KLQ182" s="24"/>
      <c r="KLR182" s="24"/>
      <c r="KLS182" s="24"/>
      <c r="KLT182" s="24"/>
      <c r="KLU182" s="24"/>
      <c r="KLV182" s="24"/>
      <c r="KLW182" s="24"/>
      <c r="KLX182" s="24"/>
      <c r="KLY182" s="24"/>
      <c r="KLZ182" s="24"/>
      <c r="KMA182" s="24"/>
      <c r="KMB182" s="24"/>
      <c r="KMC182" s="24"/>
      <c r="KMD182" s="24"/>
      <c r="KME182" s="24"/>
      <c r="KMF182" s="24"/>
      <c r="KMG182" s="24"/>
      <c r="KMH182" s="24"/>
      <c r="KMI182" s="24"/>
      <c r="KMJ182" s="24"/>
      <c r="KMK182" s="24"/>
      <c r="KML182" s="24"/>
      <c r="KMM182" s="24"/>
      <c r="KMN182" s="24"/>
      <c r="KMO182" s="24"/>
      <c r="KMP182" s="24"/>
      <c r="KMQ182" s="24"/>
      <c r="KMR182" s="24"/>
      <c r="KMS182" s="24"/>
      <c r="KMT182" s="24"/>
      <c r="KMU182" s="24"/>
      <c r="KMV182" s="24"/>
      <c r="KMW182" s="24"/>
      <c r="KMX182" s="24"/>
      <c r="KMY182" s="24"/>
      <c r="KMZ182" s="24"/>
      <c r="KNA182" s="24"/>
      <c r="KNB182" s="24"/>
      <c r="KNC182" s="24"/>
      <c r="KND182" s="24"/>
      <c r="KNE182" s="24"/>
      <c r="KNF182" s="24"/>
      <c r="KNG182" s="24"/>
      <c r="KNH182" s="24"/>
      <c r="KNI182" s="24"/>
      <c r="KNJ182" s="24"/>
      <c r="KNK182" s="24"/>
      <c r="KNL182" s="24"/>
      <c r="KNM182" s="24"/>
      <c r="KNN182" s="24"/>
      <c r="KNO182" s="24"/>
      <c r="KNP182" s="24"/>
      <c r="KNQ182" s="24"/>
      <c r="KNR182" s="24"/>
      <c r="KNS182" s="24"/>
      <c r="KNT182" s="24"/>
      <c r="KNU182" s="24"/>
      <c r="KNV182" s="24"/>
      <c r="KNW182" s="24"/>
      <c r="KNX182" s="24"/>
      <c r="KNY182" s="24"/>
      <c r="KNZ182" s="24"/>
      <c r="KOA182" s="24"/>
      <c r="KOB182" s="24"/>
      <c r="KOC182" s="24"/>
      <c r="KOD182" s="24"/>
      <c r="KOE182" s="24"/>
      <c r="KOF182" s="24"/>
      <c r="KOG182" s="24"/>
      <c r="KOH182" s="24"/>
      <c r="KOI182" s="24"/>
      <c r="KOJ182" s="24"/>
      <c r="KOK182" s="24"/>
      <c r="KOL182" s="24"/>
      <c r="KOM182" s="24"/>
      <c r="KON182" s="24"/>
      <c r="KOO182" s="24"/>
      <c r="KOP182" s="24"/>
      <c r="KOQ182" s="24"/>
      <c r="KOR182" s="24"/>
      <c r="KOS182" s="24"/>
      <c r="KOT182" s="24"/>
      <c r="KOU182" s="24"/>
      <c r="KOV182" s="24"/>
      <c r="KOW182" s="24"/>
      <c r="KOX182" s="24"/>
      <c r="KOY182" s="24"/>
      <c r="KOZ182" s="24"/>
      <c r="KPA182" s="24"/>
      <c r="KPB182" s="24"/>
      <c r="KPC182" s="24"/>
      <c r="KPD182" s="24"/>
      <c r="KPE182" s="24"/>
      <c r="KPF182" s="24"/>
      <c r="KPG182" s="24"/>
      <c r="KPH182" s="24"/>
      <c r="KPI182" s="24"/>
      <c r="KPJ182" s="24"/>
      <c r="KPK182" s="24"/>
      <c r="KPL182" s="24"/>
      <c r="KPM182" s="24"/>
      <c r="KPN182" s="24"/>
      <c r="KPO182" s="24"/>
      <c r="KPP182" s="24"/>
      <c r="KPQ182" s="24"/>
      <c r="KPR182" s="24"/>
      <c r="KPS182" s="24"/>
      <c r="KPT182" s="24"/>
      <c r="KPU182" s="24"/>
      <c r="KPV182" s="24"/>
      <c r="KPW182" s="24"/>
      <c r="KPX182" s="24"/>
      <c r="KPY182" s="24"/>
      <c r="KPZ182" s="24"/>
      <c r="KQA182" s="24"/>
      <c r="KQB182" s="24"/>
      <c r="KQC182" s="24"/>
      <c r="KQD182" s="24"/>
      <c r="KQE182" s="24"/>
      <c r="KQF182" s="24"/>
      <c r="KQG182" s="24"/>
      <c r="KQH182" s="24"/>
      <c r="KQI182" s="24"/>
      <c r="KQJ182" s="24"/>
      <c r="KQK182" s="24"/>
      <c r="KQL182" s="24"/>
      <c r="KQM182" s="24"/>
      <c r="KQN182" s="24"/>
      <c r="KQO182" s="24"/>
      <c r="KQP182" s="24"/>
      <c r="KQQ182" s="24"/>
      <c r="KQR182" s="24"/>
      <c r="KQS182" s="24"/>
      <c r="KQT182" s="24"/>
      <c r="KQU182" s="24"/>
      <c r="KQV182" s="24"/>
      <c r="KQW182" s="24"/>
      <c r="KQX182" s="24"/>
      <c r="KQY182" s="24"/>
      <c r="KQZ182" s="24"/>
      <c r="KRA182" s="24"/>
      <c r="KRB182" s="24"/>
      <c r="KRC182" s="24"/>
      <c r="KRD182" s="24"/>
      <c r="KRE182" s="24"/>
      <c r="KRF182" s="24"/>
      <c r="KRG182" s="24"/>
      <c r="KRH182" s="24"/>
      <c r="KRI182" s="24"/>
      <c r="KRJ182" s="24"/>
      <c r="KRK182" s="24"/>
      <c r="KRL182" s="24"/>
      <c r="KRM182" s="24"/>
      <c r="KRN182" s="24"/>
      <c r="KRO182" s="24"/>
      <c r="KRP182" s="24"/>
      <c r="KRQ182" s="24"/>
      <c r="KRR182" s="24"/>
      <c r="KRS182" s="24"/>
      <c r="KRT182" s="24"/>
      <c r="KRU182" s="24"/>
      <c r="KRV182" s="24"/>
      <c r="KRW182" s="24"/>
      <c r="KRX182" s="24"/>
      <c r="KRY182" s="24"/>
      <c r="KRZ182" s="24"/>
      <c r="KSA182" s="24"/>
      <c r="KSB182" s="24"/>
      <c r="KSC182" s="24"/>
      <c r="KSD182" s="24"/>
      <c r="KSE182" s="24"/>
      <c r="KSF182" s="24"/>
      <c r="KSG182" s="24"/>
      <c r="KSH182" s="24"/>
      <c r="KSI182" s="24"/>
      <c r="KSJ182" s="24"/>
      <c r="KSK182" s="24"/>
      <c r="KSL182" s="24"/>
      <c r="KSM182" s="24"/>
      <c r="KSN182" s="24"/>
      <c r="KSO182" s="24"/>
      <c r="KSP182" s="24"/>
      <c r="KSQ182" s="24"/>
      <c r="KSR182" s="24"/>
      <c r="KSS182" s="24"/>
      <c r="KST182" s="24"/>
      <c r="KSU182" s="24"/>
      <c r="KSV182" s="24"/>
      <c r="KSW182" s="24"/>
      <c r="KSX182" s="24"/>
      <c r="KSY182" s="24"/>
      <c r="KSZ182" s="24"/>
      <c r="KTA182" s="24"/>
      <c r="KTB182" s="24"/>
      <c r="KTC182" s="24"/>
      <c r="KTD182" s="24"/>
      <c r="KTE182" s="24"/>
      <c r="KTF182" s="24"/>
      <c r="KTG182" s="24"/>
      <c r="KTH182" s="24"/>
      <c r="KTI182" s="24"/>
      <c r="KTJ182" s="24"/>
      <c r="KTK182" s="24"/>
      <c r="KTL182" s="24"/>
      <c r="KTM182" s="24"/>
      <c r="KTN182" s="24"/>
      <c r="KTO182" s="24"/>
      <c r="KTP182" s="24"/>
      <c r="KTQ182" s="24"/>
      <c r="KTR182" s="24"/>
      <c r="KTS182" s="24"/>
      <c r="KTT182" s="24"/>
      <c r="KTU182" s="24"/>
      <c r="KTV182" s="24"/>
      <c r="KTW182" s="24"/>
      <c r="KTX182" s="24"/>
      <c r="KTY182" s="24"/>
      <c r="KTZ182" s="24"/>
      <c r="KUA182" s="24"/>
      <c r="KUB182" s="24"/>
      <c r="KUC182" s="24"/>
      <c r="KUD182" s="24"/>
      <c r="KUE182" s="24"/>
      <c r="KUF182" s="24"/>
      <c r="KUG182" s="24"/>
      <c r="KUH182" s="24"/>
      <c r="KUI182" s="24"/>
      <c r="KUJ182" s="24"/>
      <c r="KUK182" s="24"/>
      <c r="KUL182" s="24"/>
      <c r="KUM182" s="24"/>
      <c r="KUN182" s="24"/>
      <c r="KUO182" s="24"/>
      <c r="KUP182" s="24"/>
      <c r="KUQ182" s="24"/>
      <c r="KUR182" s="24"/>
      <c r="KUS182" s="24"/>
      <c r="KUT182" s="24"/>
      <c r="KUU182" s="24"/>
      <c r="KUV182" s="24"/>
      <c r="KUW182" s="24"/>
      <c r="KUX182" s="24"/>
      <c r="KUY182" s="24"/>
      <c r="KUZ182" s="24"/>
      <c r="KVA182" s="24"/>
      <c r="KVB182" s="24"/>
      <c r="KVC182" s="24"/>
      <c r="KVD182" s="24"/>
      <c r="KVE182" s="24"/>
      <c r="KVF182" s="24"/>
      <c r="KVG182" s="24"/>
      <c r="KVH182" s="24"/>
      <c r="KVI182" s="24"/>
      <c r="KVJ182" s="24"/>
      <c r="KVK182" s="24"/>
      <c r="KVL182" s="24"/>
      <c r="KVM182" s="24"/>
      <c r="KVN182" s="24"/>
      <c r="KVO182" s="24"/>
      <c r="KVP182" s="24"/>
      <c r="KVQ182" s="24"/>
      <c r="KVR182" s="24"/>
      <c r="KVS182" s="24"/>
      <c r="KVT182" s="24"/>
      <c r="KVU182" s="24"/>
      <c r="KVV182" s="24"/>
      <c r="KVW182" s="24"/>
      <c r="KVX182" s="24"/>
      <c r="KVY182" s="24"/>
      <c r="KVZ182" s="24"/>
      <c r="KWA182" s="24"/>
      <c r="KWB182" s="24"/>
      <c r="KWC182" s="24"/>
      <c r="KWD182" s="24"/>
      <c r="KWE182" s="24"/>
      <c r="KWF182" s="24"/>
      <c r="KWG182" s="24"/>
      <c r="KWH182" s="24"/>
      <c r="KWI182" s="24"/>
      <c r="KWJ182" s="24"/>
      <c r="KWK182" s="24"/>
      <c r="KWL182" s="24"/>
      <c r="KWM182" s="24"/>
      <c r="KWN182" s="24"/>
      <c r="KWO182" s="24"/>
      <c r="KWP182" s="24"/>
      <c r="KWQ182" s="24"/>
      <c r="KWR182" s="24"/>
      <c r="KWS182" s="24"/>
      <c r="KWT182" s="24"/>
      <c r="KWU182" s="24"/>
      <c r="KWV182" s="24"/>
      <c r="KWW182" s="24"/>
      <c r="KWX182" s="24"/>
      <c r="KWY182" s="24"/>
      <c r="KWZ182" s="24"/>
      <c r="KXA182" s="24"/>
      <c r="KXB182" s="24"/>
      <c r="KXC182" s="24"/>
      <c r="KXD182" s="24"/>
      <c r="KXE182" s="24"/>
      <c r="KXF182" s="24"/>
      <c r="KXG182" s="24"/>
      <c r="KXH182" s="24"/>
      <c r="KXI182" s="24"/>
      <c r="KXJ182" s="24"/>
      <c r="KXK182" s="24"/>
      <c r="KXL182" s="24"/>
      <c r="KXM182" s="24"/>
      <c r="KXN182" s="24"/>
      <c r="KXO182" s="24"/>
      <c r="KXP182" s="24"/>
      <c r="KXQ182" s="24"/>
      <c r="KXR182" s="24"/>
      <c r="KXS182" s="24"/>
      <c r="KXT182" s="24"/>
      <c r="KXU182" s="24"/>
      <c r="KXV182" s="24"/>
      <c r="KXW182" s="24"/>
      <c r="KXX182" s="24"/>
      <c r="KXY182" s="24"/>
      <c r="KXZ182" s="24"/>
      <c r="KYA182" s="24"/>
      <c r="KYB182" s="24"/>
      <c r="KYC182" s="24"/>
      <c r="KYD182" s="24"/>
      <c r="KYE182" s="24"/>
      <c r="KYF182" s="24"/>
      <c r="KYG182" s="24"/>
      <c r="KYH182" s="24"/>
      <c r="KYI182" s="24"/>
      <c r="KYJ182" s="24"/>
      <c r="KYK182" s="24"/>
      <c r="KYL182" s="24"/>
      <c r="KYM182" s="24"/>
      <c r="KYN182" s="24"/>
      <c r="KYO182" s="24"/>
      <c r="KYP182" s="24"/>
      <c r="KYQ182" s="24"/>
      <c r="KYR182" s="24"/>
      <c r="KYS182" s="24"/>
      <c r="KYT182" s="24"/>
      <c r="KYU182" s="24"/>
      <c r="KYV182" s="24"/>
      <c r="KYW182" s="24"/>
      <c r="KYX182" s="24"/>
      <c r="KYY182" s="24"/>
      <c r="KYZ182" s="24"/>
      <c r="KZA182" s="24"/>
      <c r="KZB182" s="24"/>
      <c r="KZC182" s="24"/>
      <c r="KZD182" s="24"/>
      <c r="KZE182" s="24"/>
      <c r="KZF182" s="24"/>
      <c r="KZG182" s="24"/>
      <c r="KZH182" s="24"/>
      <c r="KZI182" s="24"/>
      <c r="KZJ182" s="24"/>
      <c r="KZK182" s="24"/>
      <c r="KZL182" s="24"/>
      <c r="KZM182" s="24"/>
      <c r="KZN182" s="24"/>
      <c r="KZO182" s="24"/>
      <c r="KZP182" s="24"/>
      <c r="KZQ182" s="24"/>
      <c r="KZR182" s="24"/>
      <c r="KZS182" s="24"/>
      <c r="KZT182" s="24"/>
      <c r="KZU182" s="24"/>
      <c r="KZV182" s="24"/>
      <c r="KZW182" s="24"/>
      <c r="KZX182" s="24"/>
      <c r="KZY182" s="24"/>
      <c r="KZZ182" s="24"/>
      <c r="LAA182" s="24"/>
      <c r="LAB182" s="24"/>
      <c r="LAC182" s="24"/>
      <c r="LAD182" s="24"/>
      <c r="LAE182" s="24"/>
      <c r="LAF182" s="24"/>
      <c r="LAG182" s="24"/>
      <c r="LAH182" s="24"/>
      <c r="LAI182" s="24"/>
      <c r="LAJ182" s="24"/>
      <c r="LAK182" s="24"/>
      <c r="LAL182" s="24"/>
      <c r="LAM182" s="24"/>
      <c r="LAN182" s="24"/>
      <c r="LAO182" s="24"/>
      <c r="LAP182" s="24"/>
      <c r="LAQ182" s="24"/>
      <c r="LAR182" s="24"/>
      <c r="LAS182" s="24"/>
      <c r="LAT182" s="24"/>
      <c r="LAU182" s="24"/>
      <c r="LAV182" s="24"/>
      <c r="LAW182" s="24"/>
      <c r="LAX182" s="24"/>
      <c r="LAY182" s="24"/>
      <c r="LAZ182" s="24"/>
      <c r="LBA182" s="24"/>
      <c r="LBB182" s="24"/>
      <c r="LBC182" s="24"/>
      <c r="LBD182" s="24"/>
      <c r="LBE182" s="24"/>
      <c r="LBF182" s="24"/>
      <c r="LBG182" s="24"/>
      <c r="LBH182" s="24"/>
      <c r="LBI182" s="24"/>
      <c r="LBJ182" s="24"/>
      <c r="LBK182" s="24"/>
      <c r="LBL182" s="24"/>
      <c r="LBM182" s="24"/>
      <c r="LBN182" s="24"/>
      <c r="LBO182" s="24"/>
      <c r="LBP182" s="24"/>
      <c r="LBQ182" s="24"/>
      <c r="LBR182" s="24"/>
      <c r="LBS182" s="24"/>
      <c r="LBT182" s="24"/>
      <c r="LBU182" s="24"/>
      <c r="LBV182" s="24"/>
      <c r="LBW182" s="24"/>
      <c r="LBX182" s="24"/>
      <c r="LBY182" s="24"/>
      <c r="LBZ182" s="24"/>
      <c r="LCA182" s="24"/>
      <c r="LCB182" s="24"/>
      <c r="LCC182" s="24"/>
      <c r="LCD182" s="24"/>
      <c r="LCE182" s="24"/>
      <c r="LCF182" s="24"/>
      <c r="LCG182" s="24"/>
      <c r="LCH182" s="24"/>
      <c r="LCI182" s="24"/>
      <c r="LCJ182" s="24"/>
      <c r="LCK182" s="24"/>
      <c r="LCL182" s="24"/>
      <c r="LCM182" s="24"/>
      <c r="LCN182" s="24"/>
      <c r="LCO182" s="24"/>
      <c r="LCP182" s="24"/>
      <c r="LCQ182" s="24"/>
      <c r="LCR182" s="24"/>
      <c r="LCS182" s="24"/>
      <c r="LCT182" s="24"/>
      <c r="LCU182" s="24"/>
      <c r="LCV182" s="24"/>
      <c r="LCW182" s="24"/>
      <c r="LCX182" s="24"/>
      <c r="LCY182" s="24"/>
      <c r="LCZ182" s="24"/>
      <c r="LDA182" s="24"/>
      <c r="LDB182" s="24"/>
      <c r="LDC182" s="24"/>
      <c r="LDD182" s="24"/>
      <c r="LDE182" s="24"/>
      <c r="LDF182" s="24"/>
      <c r="LDG182" s="24"/>
      <c r="LDH182" s="24"/>
      <c r="LDI182" s="24"/>
      <c r="LDJ182" s="24"/>
      <c r="LDK182" s="24"/>
      <c r="LDL182" s="24"/>
      <c r="LDM182" s="24"/>
      <c r="LDN182" s="24"/>
      <c r="LDO182" s="24"/>
      <c r="LDP182" s="24"/>
      <c r="LDQ182" s="24"/>
      <c r="LDR182" s="24"/>
      <c r="LDS182" s="24"/>
      <c r="LDT182" s="24"/>
      <c r="LDU182" s="24"/>
      <c r="LDV182" s="24"/>
      <c r="LDW182" s="24"/>
      <c r="LDX182" s="24"/>
      <c r="LDY182" s="24"/>
      <c r="LDZ182" s="24"/>
      <c r="LEA182" s="24"/>
      <c r="LEB182" s="24"/>
      <c r="LEC182" s="24"/>
      <c r="LED182" s="24"/>
      <c r="LEE182" s="24"/>
      <c r="LEF182" s="24"/>
      <c r="LEG182" s="24"/>
      <c r="LEH182" s="24"/>
      <c r="LEI182" s="24"/>
      <c r="LEJ182" s="24"/>
      <c r="LEK182" s="24"/>
      <c r="LEL182" s="24"/>
      <c r="LEM182" s="24"/>
      <c r="LEN182" s="24"/>
      <c r="LEO182" s="24"/>
      <c r="LEP182" s="24"/>
      <c r="LEQ182" s="24"/>
      <c r="LER182" s="24"/>
      <c r="LES182" s="24"/>
      <c r="LET182" s="24"/>
      <c r="LEU182" s="24"/>
      <c r="LEV182" s="24"/>
      <c r="LEW182" s="24"/>
      <c r="LEX182" s="24"/>
      <c r="LEY182" s="24"/>
      <c r="LEZ182" s="24"/>
      <c r="LFA182" s="24"/>
      <c r="LFB182" s="24"/>
      <c r="LFC182" s="24"/>
      <c r="LFD182" s="24"/>
      <c r="LFE182" s="24"/>
      <c r="LFF182" s="24"/>
      <c r="LFG182" s="24"/>
      <c r="LFH182" s="24"/>
      <c r="LFI182" s="24"/>
      <c r="LFJ182" s="24"/>
      <c r="LFK182" s="24"/>
      <c r="LFL182" s="24"/>
      <c r="LFM182" s="24"/>
      <c r="LFN182" s="24"/>
      <c r="LFO182" s="24"/>
      <c r="LFP182" s="24"/>
      <c r="LFQ182" s="24"/>
      <c r="LFR182" s="24"/>
      <c r="LFS182" s="24"/>
      <c r="LFT182" s="24"/>
      <c r="LFU182" s="24"/>
      <c r="LFV182" s="24"/>
      <c r="LFW182" s="24"/>
      <c r="LFX182" s="24"/>
      <c r="LFY182" s="24"/>
      <c r="LFZ182" s="24"/>
      <c r="LGA182" s="24"/>
      <c r="LGB182" s="24"/>
      <c r="LGC182" s="24"/>
      <c r="LGD182" s="24"/>
      <c r="LGE182" s="24"/>
      <c r="LGF182" s="24"/>
      <c r="LGG182" s="24"/>
      <c r="LGH182" s="24"/>
      <c r="LGI182" s="24"/>
      <c r="LGJ182" s="24"/>
      <c r="LGK182" s="24"/>
      <c r="LGL182" s="24"/>
      <c r="LGM182" s="24"/>
      <c r="LGN182" s="24"/>
      <c r="LGO182" s="24"/>
      <c r="LGP182" s="24"/>
      <c r="LGQ182" s="24"/>
      <c r="LGR182" s="24"/>
      <c r="LGS182" s="24"/>
      <c r="LGT182" s="24"/>
      <c r="LGU182" s="24"/>
      <c r="LGV182" s="24"/>
      <c r="LGW182" s="24"/>
      <c r="LGX182" s="24"/>
      <c r="LGY182" s="24"/>
      <c r="LGZ182" s="24"/>
      <c r="LHA182" s="24"/>
      <c r="LHB182" s="24"/>
      <c r="LHC182" s="24"/>
      <c r="LHD182" s="24"/>
      <c r="LHE182" s="24"/>
      <c r="LHF182" s="24"/>
      <c r="LHG182" s="24"/>
      <c r="LHH182" s="24"/>
      <c r="LHI182" s="24"/>
      <c r="LHJ182" s="24"/>
      <c r="LHK182" s="24"/>
      <c r="LHL182" s="24"/>
      <c r="LHM182" s="24"/>
      <c r="LHN182" s="24"/>
      <c r="LHO182" s="24"/>
      <c r="LHP182" s="24"/>
      <c r="LHQ182" s="24"/>
      <c r="LHR182" s="24"/>
      <c r="LHS182" s="24"/>
      <c r="LHT182" s="24"/>
      <c r="LHU182" s="24"/>
      <c r="LHV182" s="24"/>
      <c r="LHW182" s="24"/>
      <c r="LHX182" s="24"/>
      <c r="LHY182" s="24"/>
      <c r="LHZ182" s="24"/>
      <c r="LIA182" s="24"/>
      <c r="LIB182" s="24"/>
      <c r="LIC182" s="24"/>
      <c r="LID182" s="24"/>
      <c r="LIE182" s="24"/>
      <c r="LIF182" s="24"/>
      <c r="LIG182" s="24"/>
      <c r="LIH182" s="24"/>
      <c r="LII182" s="24"/>
      <c r="LIJ182" s="24"/>
      <c r="LIK182" s="24"/>
      <c r="LIL182" s="24"/>
      <c r="LIM182" s="24"/>
      <c r="LIN182" s="24"/>
      <c r="LIO182" s="24"/>
      <c r="LIP182" s="24"/>
      <c r="LIQ182" s="24"/>
      <c r="LIR182" s="24"/>
      <c r="LIS182" s="24"/>
      <c r="LIT182" s="24"/>
      <c r="LIU182" s="24"/>
      <c r="LIV182" s="24"/>
      <c r="LIW182" s="24"/>
      <c r="LIX182" s="24"/>
      <c r="LIY182" s="24"/>
      <c r="LIZ182" s="24"/>
      <c r="LJA182" s="24"/>
      <c r="LJB182" s="24"/>
      <c r="LJC182" s="24"/>
      <c r="LJD182" s="24"/>
      <c r="LJE182" s="24"/>
      <c r="LJF182" s="24"/>
      <c r="LJG182" s="24"/>
      <c r="LJH182" s="24"/>
      <c r="LJI182" s="24"/>
      <c r="LJJ182" s="24"/>
      <c r="LJK182" s="24"/>
      <c r="LJL182" s="24"/>
      <c r="LJM182" s="24"/>
      <c r="LJN182" s="24"/>
      <c r="LJO182" s="24"/>
      <c r="LJP182" s="24"/>
      <c r="LJQ182" s="24"/>
      <c r="LJR182" s="24"/>
      <c r="LJS182" s="24"/>
      <c r="LJT182" s="24"/>
      <c r="LJU182" s="24"/>
      <c r="LJV182" s="24"/>
      <c r="LJW182" s="24"/>
      <c r="LJX182" s="24"/>
      <c r="LJY182" s="24"/>
      <c r="LJZ182" s="24"/>
      <c r="LKA182" s="24"/>
      <c r="LKB182" s="24"/>
      <c r="LKC182" s="24"/>
      <c r="LKD182" s="24"/>
      <c r="LKE182" s="24"/>
      <c r="LKF182" s="24"/>
      <c r="LKG182" s="24"/>
      <c r="LKH182" s="24"/>
      <c r="LKI182" s="24"/>
      <c r="LKJ182" s="24"/>
      <c r="LKK182" s="24"/>
      <c r="LKL182" s="24"/>
      <c r="LKM182" s="24"/>
      <c r="LKN182" s="24"/>
      <c r="LKO182" s="24"/>
      <c r="LKP182" s="24"/>
      <c r="LKQ182" s="24"/>
      <c r="LKR182" s="24"/>
      <c r="LKS182" s="24"/>
      <c r="LKT182" s="24"/>
      <c r="LKU182" s="24"/>
      <c r="LKV182" s="24"/>
      <c r="LKW182" s="24"/>
      <c r="LKX182" s="24"/>
      <c r="LKY182" s="24"/>
      <c r="LKZ182" s="24"/>
      <c r="LLA182" s="24"/>
      <c r="LLB182" s="24"/>
      <c r="LLC182" s="24"/>
      <c r="LLD182" s="24"/>
      <c r="LLE182" s="24"/>
      <c r="LLF182" s="24"/>
      <c r="LLG182" s="24"/>
      <c r="LLH182" s="24"/>
      <c r="LLI182" s="24"/>
      <c r="LLJ182" s="24"/>
      <c r="LLK182" s="24"/>
      <c r="LLL182" s="24"/>
      <c r="LLM182" s="24"/>
      <c r="LLN182" s="24"/>
      <c r="LLO182" s="24"/>
      <c r="LLP182" s="24"/>
      <c r="LLQ182" s="24"/>
      <c r="LLR182" s="24"/>
      <c r="LLS182" s="24"/>
      <c r="LLT182" s="24"/>
      <c r="LLU182" s="24"/>
      <c r="LLV182" s="24"/>
      <c r="LLW182" s="24"/>
      <c r="LLX182" s="24"/>
      <c r="LLY182" s="24"/>
      <c r="LLZ182" s="24"/>
      <c r="LMA182" s="24"/>
      <c r="LMB182" s="24"/>
      <c r="LMC182" s="24"/>
      <c r="LMD182" s="24"/>
      <c r="LME182" s="24"/>
      <c r="LMF182" s="24"/>
      <c r="LMG182" s="24"/>
      <c r="LMH182" s="24"/>
      <c r="LMI182" s="24"/>
      <c r="LMJ182" s="24"/>
      <c r="LMK182" s="24"/>
      <c r="LML182" s="24"/>
      <c r="LMM182" s="24"/>
      <c r="LMN182" s="24"/>
      <c r="LMO182" s="24"/>
      <c r="LMP182" s="24"/>
      <c r="LMQ182" s="24"/>
      <c r="LMR182" s="24"/>
      <c r="LMS182" s="24"/>
      <c r="LMT182" s="24"/>
      <c r="LMU182" s="24"/>
      <c r="LMV182" s="24"/>
      <c r="LMW182" s="24"/>
      <c r="LMX182" s="24"/>
      <c r="LMY182" s="24"/>
      <c r="LMZ182" s="24"/>
      <c r="LNA182" s="24"/>
      <c r="LNB182" s="24"/>
      <c r="LNC182" s="24"/>
      <c r="LND182" s="24"/>
      <c r="LNE182" s="24"/>
      <c r="LNF182" s="24"/>
      <c r="LNG182" s="24"/>
      <c r="LNH182" s="24"/>
      <c r="LNI182" s="24"/>
      <c r="LNJ182" s="24"/>
      <c r="LNK182" s="24"/>
      <c r="LNL182" s="24"/>
      <c r="LNM182" s="24"/>
      <c r="LNN182" s="24"/>
      <c r="LNO182" s="24"/>
      <c r="LNP182" s="24"/>
      <c r="LNQ182" s="24"/>
      <c r="LNR182" s="24"/>
      <c r="LNS182" s="24"/>
      <c r="LNT182" s="24"/>
      <c r="LNU182" s="24"/>
      <c r="LNV182" s="24"/>
      <c r="LNW182" s="24"/>
      <c r="LNX182" s="24"/>
      <c r="LNY182" s="24"/>
      <c r="LNZ182" s="24"/>
      <c r="LOA182" s="24"/>
      <c r="LOB182" s="24"/>
      <c r="LOC182" s="24"/>
      <c r="LOD182" s="24"/>
      <c r="LOE182" s="24"/>
      <c r="LOF182" s="24"/>
      <c r="LOG182" s="24"/>
      <c r="LOH182" s="24"/>
      <c r="LOI182" s="24"/>
      <c r="LOJ182" s="24"/>
      <c r="LOK182" s="24"/>
      <c r="LOL182" s="24"/>
      <c r="LOM182" s="24"/>
      <c r="LON182" s="24"/>
      <c r="LOO182" s="24"/>
      <c r="LOP182" s="24"/>
      <c r="LOQ182" s="24"/>
      <c r="LOR182" s="24"/>
      <c r="LOS182" s="24"/>
      <c r="LOT182" s="24"/>
      <c r="LOU182" s="24"/>
      <c r="LOV182" s="24"/>
      <c r="LOW182" s="24"/>
      <c r="LOX182" s="24"/>
      <c r="LOY182" s="24"/>
      <c r="LOZ182" s="24"/>
      <c r="LPA182" s="24"/>
      <c r="LPB182" s="24"/>
      <c r="LPC182" s="24"/>
      <c r="LPD182" s="24"/>
      <c r="LPE182" s="24"/>
      <c r="LPF182" s="24"/>
      <c r="LPG182" s="24"/>
      <c r="LPH182" s="24"/>
      <c r="LPI182" s="24"/>
      <c r="LPJ182" s="24"/>
      <c r="LPK182" s="24"/>
      <c r="LPL182" s="24"/>
      <c r="LPM182" s="24"/>
      <c r="LPN182" s="24"/>
      <c r="LPO182" s="24"/>
      <c r="LPP182" s="24"/>
      <c r="LPQ182" s="24"/>
      <c r="LPR182" s="24"/>
      <c r="LPS182" s="24"/>
      <c r="LPT182" s="24"/>
      <c r="LPU182" s="24"/>
      <c r="LPV182" s="24"/>
      <c r="LPW182" s="24"/>
      <c r="LPX182" s="24"/>
      <c r="LPY182" s="24"/>
      <c r="LPZ182" s="24"/>
      <c r="LQA182" s="24"/>
      <c r="LQB182" s="24"/>
      <c r="LQC182" s="24"/>
      <c r="LQD182" s="24"/>
      <c r="LQE182" s="24"/>
      <c r="LQF182" s="24"/>
      <c r="LQG182" s="24"/>
      <c r="LQH182" s="24"/>
      <c r="LQI182" s="24"/>
      <c r="LQJ182" s="24"/>
      <c r="LQK182" s="24"/>
      <c r="LQL182" s="24"/>
      <c r="LQM182" s="24"/>
      <c r="LQN182" s="24"/>
      <c r="LQO182" s="24"/>
      <c r="LQP182" s="24"/>
      <c r="LQQ182" s="24"/>
      <c r="LQR182" s="24"/>
      <c r="LQS182" s="24"/>
      <c r="LQT182" s="24"/>
      <c r="LQU182" s="24"/>
      <c r="LQV182" s="24"/>
      <c r="LQW182" s="24"/>
      <c r="LQX182" s="24"/>
      <c r="LQY182" s="24"/>
      <c r="LQZ182" s="24"/>
      <c r="LRA182" s="24"/>
      <c r="LRB182" s="24"/>
      <c r="LRC182" s="24"/>
      <c r="LRD182" s="24"/>
      <c r="LRE182" s="24"/>
      <c r="LRF182" s="24"/>
      <c r="LRG182" s="24"/>
      <c r="LRH182" s="24"/>
      <c r="LRI182" s="24"/>
      <c r="LRJ182" s="24"/>
      <c r="LRK182" s="24"/>
      <c r="LRL182" s="24"/>
      <c r="LRM182" s="24"/>
      <c r="LRN182" s="24"/>
      <c r="LRO182" s="24"/>
      <c r="LRP182" s="24"/>
      <c r="LRQ182" s="24"/>
      <c r="LRR182" s="24"/>
      <c r="LRS182" s="24"/>
      <c r="LRT182" s="24"/>
      <c r="LRU182" s="24"/>
      <c r="LRV182" s="24"/>
      <c r="LRW182" s="24"/>
      <c r="LRX182" s="24"/>
      <c r="LRY182" s="24"/>
      <c r="LRZ182" s="24"/>
      <c r="LSA182" s="24"/>
      <c r="LSB182" s="24"/>
      <c r="LSC182" s="24"/>
      <c r="LSD182" s="24"/>
      <c r="LSE182" s="24"/>
      <c r="LSF182" s="24"/>
      <c r="LSG182" s="24"/>
      <c r="LSH182" s="24"/>
      <c r="LSI182" s="24"/>
      <c r="LSJ182" s="24"/>
      <c r="LSK182" s="24"/>
      <c r="LSL182" s="24"/>
      <c r="LSM182" s="24"/>
      <c r="LSN182" s="24"/>
      <c r="LSO182" s="24"/>
      <c r="LSP182" s="24"/>
      <c r="LSQ182" s="24"/>
      <c r="LSR182" s="24"/>
      <c r="LSS182" s="24"/>
      <c r="LST182" s="24"/>
      <c r="LSU182" s="24"/>
      <c r="LSV182" s="24"/>
      <c r="LSW182" s="24"/>
      <c r="LSX182" s="24"/>
      <c r="LSY182" s="24"/>
      <c r="LSZ182" s="24"/>
      <c r="LTA182" s="24"/>
      <c r="LTB182" s="24"/>
      <c r="LTC182" s="24"/>
      <c r="LTD182" s="24"/>
      <c r="LTE182" s="24"/>
      <c r="LTF182" s="24"/>
      <c r="LTG182" s="24"/>
      <c r="LTH182" s="24"/>
      <c r="LTI182" s="24"/>
      <c r="LTJ182" s="24"/>
      <c r="LTK182" s="24"/>
      <c r="LTL182" s="24"/>
      <c r="LTM182" s="24"/>
      <c r="LTN182" s="24"/>
      <c r="LTO182" s="24"/>
      <c r="LTP182" s="24"/>
      <c r="LTQ182" s="24"/>
      <c r="LTR182" s="24"/>
      <c r="LTS182" s="24"/>
      <c r="LTT182" s="24"/>
      <c r="LTU182" s="24"/>
      <c r="LTV182" s="24"/>
      <c r="LTW182" s="24"/>
      <c r="LTX182" s="24"/>
      <c r="LTY182" s="24"/>
      <c r="LTZ182" s="24"/>
      <c r="LUA182" s="24"/>
      <c r="LUB182" s="24"/>
      <c r="LUC182" s="24"/>
      <c r="LUD182" s="24"/>
      <c r="LUE182" s="24"/>
      <c r="LUF182" s="24"/>
      <c r="LUG182" s="24"/>
      <c r="LUH182" s="24"/>
      <c r="LUI182" s="24"/>
      <c r="LUJ182" s="24"/>
      <c r="LUK182" s="24"/>
      <c r="LUL182" s="24"/>
      <c r="LUM182" s="24"/>
      <c r="LUN182" s="24"/>
      <c r="LUO182" s="24"/>
      <c r="LUP182" s="24"/>
      <c r="LUQ182" s="24"/>
      <c r="LUR182" s="24"/>
      <c r="LUS182" s="24"/>
      <c r="LUT182" s="24"/>
      <c r="LUU182" s="24"/>
      <c r="LUV182" s="24"/>
      <c r="LUW182" s="24"/>
      <c r="LUX182" s="24"/>
      <c r="LUY182" s="24"/>
      <c r="LUZ182" s="24"/>
      <c r="LVA182" s="24"/>
      <c r="LVB182" s="24"/>
      <c r="LVC182" s="24"/>
      <c r="LVD182" s="24"/>
      <c r="LVE182" s="24"/>
      <c r="LVF182" s="24"/>
      <c r="LVG182" s="24"/>
      <c r="LVH182" s="24"/>
      <c r="LVI182" s="24"/>
      <c r="LVJ182" s="24"/>
      <c r="LVK182" s="24"/>
      <c r="LVL182" s="24"/>
      <c r="LVM182" s="24"/>
      <c r="LVN182" s="24"/>
      <c r="LVO182" s="24"/>
      <c r="LVP182" s="24"/>
      <c r="LVQ182" s="24"/>
      <c r="LVR182" s="24"/>
      <c r="LVS182" s="24"/>
      <c r="LVT182" s="24"/>
      <c r="LVU182" s="24"/>
      <c r="LVV182" s="24"/>
      <c r="LVW182" s="24"/>
      <c r="LVX182" s="24"/>
      <c r="LVY182" s="24"/>
      <c r="LVZ182" s="24"/>
      <c r="LWA182" s="24"/>
      <c r="LWB182" s="24"/>
      <c r="LWC182" s="24"/>
      <c r="LWD182" s="24"/>
      <c r="LWE182" s="24"/>
      <c r="LWF182" s="24"/>
      <c r="LWG182" s="24"/>
      <c r="LWH182" s="24"/>
      <c r="LWI182" s="24"/>
      <c r="LWJ182" s="24"/>
      <c r="LWK182" s="24"/>
      <c r="LWL182" s="24"/>
      <c r="LWM182" s="24"/>
      <c r="LWN182" s="24"/>
      <c r="LWO182" s="24"/>
      <c r="LWP182" s="24"/>
      <c r="LWQ182" s="24"/>
      <c r="LWR182" s="24"/>
      <c r="LWS182" s="24"/>
      <c r="LWT182" s="24"/>
      <c r="LWU182" s="24"/>
      <c r="LWV182" s="24"/>
      <c r="LWW182" s="24"/>
      <c r="LWX182" s="24"/>
      <c r="LWY182" s="24"/>
      <c r="LWZ182" s="24"/>
      <c r="LXA182" s="24"/>
      <c r="LXB182" s="24"/>
      <c r="LXC182" s="24"/>
      <c r="LXD182" s="24"/>
      <c r="LXE182" s="24"/>
      <c r="LXF182" s="24"/>
      <c r="LXG182" s="24"/>
      <c r="LXH182" s="24"/>
      <c r="LXI182" s="24"/>
      <c r="LXJ182" s="24"/>
      <c r="LXK182" s="24"/>
      <c r="LXL182" s="24"/>
      <c r="LXM182" s="24"/>
      <c r="LXN182" s="24"/>
      <c r="LXO182" s="24"/>
      <c r="LXP182" s="24"/>
      <c r="LXQ182" s="24"/>
      <c r="LXR182" s="24"/>
      <c r="LXS182" s="24"/>
      <c r="LXT182" s="24"/>
      <c r="LXU182" s="24"/>
      <c r="LXV182" s="24"/>
      <c r="LXW182" s="24"/>
      <c r="LXX182" s="24"/>
      <c r="LXY182" s="24"/>
      <c r="LXZ182" s="24"/>
      <c r="LYA182" s="24"/>
      <c r="LYB182" s="24"/>
      <c r="LYC182" s="24"/>
      <c r="LYD182" s="24"/>
      <c r="LYE182" s="24"/>
      <c r="LYF182" s="24"/>
      <c r="LYG182" s="24"/>
      <c r="LYH182" s="24"/>
      <c r="LYI182" s="24"/>
      <c r="LYJ182" s="24"/>
      <c r="LYK182" s="24"/>
      <c r="LYL182" s="24"/>
      <c r="LYM182" s="24"/>
      <c r="LYN182" s="24"/>
      <c r="LYO182" s="24"/>
      <c r="LYP182" s="24"/>
      <c r="LYQ182" s="24"/>
      <c r="LYR182" s="24"/>
      <c r="LYS182" s="24"/>
      <c r="LYT182" s="24"/>
      <c r="LYU182" s="24"/>
      <c r="LYV182" s="24"/>
      <c r="LYW182" s="24"/>
      <c r="LYX182" s="24"/>
      <c r="LYY182" s="24"/>
      <c r="LYZ182" s="24"/>
      <c r="LZA182" s="24"/>
      <c r="LZB182" s="24"/>
      <c r="LZC182" s="24"/>
      <c r="LZD182" s="24"/>
      <c r="LZE182" s="24"/>
      <c r="LZF182" s="24"/>
      <c r="LZG182" s="24"/>
      <c r="LZH182" s="24"/>
      <c r="LZI182" s="24"/>
      <c r="LZJ182" s="24"/>
      <c r="LZK182" s="24"/>
      <c r="LZL182" s="24"/>
      <c r="LZM182" s="24"/>
      <c r="LZN182" s="24"/>
      <c r="LZO182" s="24"/>
      <c r="LZP182" s="24"/>
      <c r="LZQ182" s="24"/>
      <c r="LZR182" s="24"/>
      <c r="LZS182" s="24"/>
      <c r="LZT182" s="24"/>
      <c r="LZU182" s="24"/>
      <c r="LZV182" s="24"/>
      <c r="LZW182" s="24"/>
      <c r="LZX182" s="24"/>
      <c r="LZY182" s="24"/>
      <c r="LZZ182" s="24"/>
      <c r="MAA182" s="24"/>
      <c r="MAB182" s="24"/>
      <c r="MAC182" s="24"/>
      <c r="MAD182" s="24"/>
      <c r="MAE182" s="24"/>
      <c r="MAF182" s="24"/>
      <c r="MAG182" s="24"/>
      <c r="MAH182" s="24"/>
      <c r="MAI182" s="24"/>
      <c r="MAJ182" s="24"/>
      <c r="MAK182" s="24"/>
      <c r="MAL182" s="24"/>
      <c r="MAM182" s="24"/>
      <c r="MAN182" s="24"/>
      <c r="MAO182" s="24"/>
      <c r="MAP182" s="24"/>
      <c r="MAQ182" s="24"/>
      <c r="MAR182" s="24"/>
      <c r="MAS182" s="24"/>
      <c r="MAT182" s="24"/>
      <c r="MAU182" s="24"/>
      <c r="MAV182" s="24"/>
      <c r="MAW182" s="24"/>
      <c r="MAX182" s="24"/>
      <c r="MAY182" s="24"/>
      <c r="MAZ182" s="24"/>
      <c r="MBA182" s="24"/>
      <c r="MBB182" s="24"/>
      <c r="MBC182" s="24"/>
      <c r="MBD182" s="24"/>
      <c r="MBE182" s="24"/>
      <c r="MBF182" s="24"/>
      <c r="MBG182" s="24"/>
      <c r="MBH182" s="24"/>
      <c r="MBI182" s="24"/>
      <c r="MBJ182" s="24"/>
      <c r="MBK182" s="24"/>
      <c r="MBL182" s="24"/>
      <c r="MBM182" s="24"/>
      <c r="MBN182" s="24"/>
      <c r="MBO182" s="24"/>
      <c r="MBP182" s="24"/>
      <c r="MBQ182" s="24"/>
      <c r="MBR182" s="24"/>
      <c r="MBS182" s="24"/>
      <c r="MBT182" s="24"/>
      <c r="MBU182" s="24"/>
      <c r="MBV182" s="24"/>
      <c r="MBW182" s="24"/>
      <c r="MBX182" s="24"/>
      <c r="MBY182" s="24"/>
      <c r="MBZ182" s="24"/>
      <c r="MCA182" s="24"/>
      <c r="MCB182" s="24"/>
      <c r="MCC182" s="24"/>
      <c r="MCD182" s="24"/>
      <c r="MCE182" s="24"/>
      <c r="MCF182" s="24"/>
      <c r="MCG182" s="24"/>
      <c r="MCH182" s="24"/>
      <c r="MCI182" s="24"/>
      <c r="MCJ182" s="24"/>
      <c r="MCK182" s="24"/>
      <c r="MCL182" s="24"/>
      <c r="MCM182" s="24"/>
      <c r="MCN182" s="24"/>
      <c r="MCO182" s="24"/>
      <c r="MCP182" s="24"/>
      <c r="MCQ182" s="24"/>
      <c r="MCR182" s="24"/>
      <c r="MCS182" s="24"/>
      <c r="MCT182" s="24"/>
      <c r="MCU182" s="24"/>
      <c r="MCV182" s="24"/>
      <c r="MCW182" s="24"/>
      <c r="MCX182" s="24"/>
      <c r="MCY182" s="24"/>
      <c r="MCZ182" s="24"/>
      <c r="MDA182" s="24"/>
      <c r="MDB182" s="24"/>
      <c r="MDC182" s="24"/>
      <c r="MDD182" s="24"/>
      <c r="MDE182" s="24"/>
      <c r="MDF182" s="24"/>
      <c r="MDG182" s="24"/>
      <c r="MDH182" s="24"/>
      <c r="MDI182" s="24"/>
      <c r="MDJ182" s="24"/>
      <c r="MDK182" s="24"/>
      <c r="MDL182" s="24"/>
      <c r="MDM182" s="24"/>
      <c r="MDN182" s="24"/>
      <c r="MDO182" s="24"/>
      <c r="MDP182" s="24"/>
      <c r="MDQ182" s="24"/>
      <c r="MDR182" s="24"/>
      <c r="MDS182" s="24"/>
      <c r="MDT182" s="24"/>
      <c r="MDU182" s="24"/>
      <c r="MDV182" s="24"/>
      <c r="MDW182" s="24"/>
      <c r="MDX182" s="24"/>
      <c r="MDY182" s="24"/>
      <c r="MDZ182" s="24"/>
      <c r="MEA182" s="24"/>
      <c r="MEB182" s="24"/>
      <c r="MEC182" s="24"/>
      <c r="MED182" s="24"/>
      <c r="MEE182" s="24"/>
      <c r="MEF182" s="24"/>
      <c r="MEG182" s="24"/>
      <c r="MEH182" s="24"/>
      <c r="MEI182" s="24"/>
      <c r="MEJ182" s="24"/>
      <c r="MEK182" s="24"/>
      <c r="MEL182" s="24"/>
      <c r="MEM182" s="24"/>
      <c r="MEN182" s="24"/>
      <c r="MEO182" s="24"/>
      <c r="MEP182" s="24"/>
      <c r="MEQ182" s="24"/>
      <c r="MER182" s="24"/>
      <c r="MES182" s="24"/>
      <c r="MET182" s="24"/>
      <c r="MEU182" s="24"/>
      <c r="MEV182" s="24"/>
      <c r="MEW182" s="24"/>
      <c r="MEX182" s="24"/>
      <c r="MEY182" s="24"/>
      <c r="MEZ182" s="24"/>
      <c r="MFA182" s="24"/>
      <c r="MFB182" s="24"/>
      <c r="MFC182" s="24"/>
      <c r="MFD182" s="24"/>
      <c r="MFE182" s="24"/>
      <c r="MFF182" s="24"/>
      <c r="MFG182" s="24"/>
      <c r="MFH182" s="24"/>
      <c r="MFI182" s="24"/>
      <c r="MFJ182" s="24"/>
      <c r="MFK182" s="24"/>
      <c r="MFL182" s="24"/>
      <c r="MFM182" s="24"/>
      <c r="MFN182" s="24"/>
      <c r="MFO182" s="24"/>
      <c r="MFP182" s="24"/>
      <c r="MFQ182" s="24"/>
      <c r="MFR182" s="24"/>
      <c r="MFS182" s="24"/>
      <c r="MFT182" s="24"/>
      <c r="MFU182" s="24"/>
      <c r="MFV182" s="24"/>
      <c r="MFW182" s="24"/>
      <c r="MFX182" s="24"/>
      <c r="MFY182" s="24"/>
      <c r="MFZ182" s="24"/>
      <c r="MGA182" s="24"/>
      <c r="MGB182" s="24"/>
      <c r="MGC182" s="24"/>
      <c r="MGD182" s="24"/>
      <c r="MGE182" s="24"/>
      <c r="MGF182" s="24"/>
      <c r="MGG182" s="24"/>
      <c r="MGH182" s="24"/>
      <c r="MGI182" s="24"/>
      <c r="MGJ182" s="24"/>
      <c r="MGK182" s="24"/>
      <c r="MGL182" s="24"/>
      <c r="MGM182" s="24"/>
      <c r="MGN182" s="24"/>
      <c r="MGO182" s="24"/>
      <c r="MGP182" s="24"/>
      <c r="MGQ182" s="24"/>
      <c r="MGR182" s="24"/>
      <c r="MGS182" s="24"/>
      <c r="MGT182" s="24"/>
      <c r="MGU182" s="24"/>
      <c r="MGV182" s="24"/>
      <c r="MGW182" s="24"/>
      <c r="MGX182" s="24"/>
      <c r="MGY182" s="24"/>
      <c r="MGZ182" s="24"/>
      <c r="MHA182" s="24"/>
      <c r="MHB182" s="24"/>
      <c r="MHC182" s="24"/>
      <c r="MHD182" s="24"/>
      <c r="MHE182" s="24"/>
      <c r="MHF182" s="24"/>
      <c r="MHG182" s="24"/>
      <c r="MHH182" s="24"/>
      <c r="MHI182" s="24"/>
      <c r="MHJ182" s="24"/>
      <c r="MHK182" s="24"/>
      <c r="MHL182" s="24"/>
      <c r="MHM182" s="24"/>
      <c r="MHN182" s="24"/>
      <c r="MHO182" s="24"/>
      <c r="MHP182" s="24"/>
      <c r="MHQ182" s="24"/>
      <c r="MHR182" s="24"/>
      <c r="MHS182" s="24"/>
      <c r="MHT182" s="24"/>
      <c r="MHU182" s="24"/>
      <c r="MHV182" s="24"/>
      <c r="MHW182" s="24"/>
      <c r="MHX182" s="24"/>
      <c r="MHY182" s="24"/>
      <c r="MHZ182" s="24"/>
      <c r="MIA182" s="24"/>
      <c r="MIB182" s="24"/>
      <c r="MIC182" s="24"/>
      <c r="MID182" s="24"/>
      <c r="MIE182" s="24"/>
      <c r="MIF182" s="24"/>
      <c r="MIG182" s="24"/>
      <c r="MIH182" s="24"/>
      <c r="MII182" s="24"/>
      <c r="MIJ182" s="24"/>
      <c r="MIK182" s="24"/>
      <c r="MIL182" s="24"/>
      <c r="MIM182" s="24"/>
      <c r="MIN182" s="24"/>
      <c r="MIO182" s="24"/>
      <c r="MIP182" s="24"/>
      <c r="MIQ182" s="24"/>
      <c r="MIR182" s="24"/>
      <c r="MIS182" s="24"/>
      <c r="MIT182" s="24"/>
      <c r="MIU182" s="24"/>
      <c r="MIV182" s="24"/>
      <c r="MIW182" s="24"/>
      <c r="MIX182" s="24"/>
      <c r="MIY182" s="24"/>
      <c r="MIZ182" s="24"/>
      <c r="MJA182" s="24"/>
      <c r="MJB182" s="24"/>
      <c r="MJC182" s="24"/>
      <c r="MJD182" s="24"/>
      <c r="MJE182" s="24"/>
      <c r="MJF182" s="24"/>
      <c r="MJG182" s="24"/>
      <c r="MJH182" s="24"/>
      <c r="MJI182" s="24"/>
      <c r="MJJ182" s="24"/>
      <c r="MJK182" s="24"/>
      <c r="MJL182" s="24"/>
      <c r="MJM182" s="24"/>
      <c r="MJN182" s="24"/>
      <c r="MJO182" s="24"/>
      <c r="MJP182" s="24"/>
      <c r="MJQ182" s="24"/>
      <c r="MJR182" s="24"/>
      <c r="MJS182" s="24"/>
      <c r="MJT182" s="24"/>
      <c r="MJU182" s="24"/>
      <c r="MJV182" s="24"/>
      <c r="MJW182" s="24"/>
      <c r="MJX182" s="24"/>
      <c r="MJY182" s="24"/>
      <c r="MJZ182" s="24"/>
      <c r="MKA182" s="24"/>
      <c r="MKB182" s="24"/>
      <c r="MKC182" s="24"/>
      <c r="MKD182" s="24"/>
      <c r="MKE182" s="24"/>
      <c r="MKF182" s="24"/>
      <c r="MKG182" s="24"/>
      <c r="MKH182" s="24"/>
      <c r="MKI182" s="24"/>
      <c r="MKJ182" s="24"/>
      <c r="MKK182" s="24"/>
      <c r="MKL182" s="24"/>
      <c r="MKM182" s="24"/>
      <c r="MKN182" s="24"/>
      <c r="MKO182" s="24"/>
      <c r="MKP182" s="24"/>
      <c r="MKQ182" s="24"/>
      <c r="MKR182" s="24"/>
      <c r="MKS182" s="24"/>
      <c r="MKT182" s="24"/>
      <c r="MKU182" s="24"/>
      <c r="MKV182" s="24"/>
      <c r="MKW182" s="24"/>
      <c r="MKX182" s="24"/>
      <c r="MKY182" s="24"/>
      <c r="MKZ182" s="24"/>
      <c r="MLA182" s="24"/>
      <c r="MLB182" s="24"/>
      <c r="MLC182" s="24"/>
      <c r="MLD182" s="24"/>
      <c r="MLE182" s="24"/>
      <c r="MLF182" s="24"/>
      <c r="MLG182" s="24"/>
      <c r="MLH182" s="24"/>
      <c r="MLI182" s="24"/>
      <c r="MLJ182" s="24"/>
      <c r="MLK182" s="24"/>
      <c r="MLL182" s="24"/>
      <c r="MLM182" s="24"/>
      <c r="MLN182" s="24"/>
      <c r="MLO182" s="24"/>
      <c r="MLP182" s="24"/>
      <c r="MLQ182" s="24"/>
      <c r="MLR182" s="24"/>
      <c r="MLS182" s="24"/>
      <c r="MLT182" s="24"/>
      <c r="MLU182" s="24"/>
      <c r="MLV182" s="24"/>
      <c r="MLW182" s="24"/>
      <c r="MLX182" s="24"/>
      <c r="MLY182" s="24"/>
      <c r="MLZ182" s="24"/>
      <c r="MMA182" s="24"/>
      <c r="MMB182" s="24"/>
      <c r="MMC182" s="24"/>
      <c r="MMD182" s="24"/>
      <c r="MME182" s="24"/>
      <c r="MMF182" s="24"/>
      <c r="MMG182" s="24"/>
      <c r="MMH182" s="24"/>
      <c r="MMI182" s="24"/>
      <c r="MMJ182" s="24"/>
      <c r="MMK182" s="24"/>
      <c r="MML182" s="24"/>
      <c r="MMM182" s="24"/>
      <c r="MMN182" s="24"/>
      <c r="MMO182" s="24"/>
      <c r="MMP182" s="24"/>
      <c r="MMQ182" s="24"/>
      <c r="MMR182" s="24"/>
      <c r="MMS182" s="24"/>
      <c r="MMT182" s="24"/>
      <c r="MMU182" s="24"/>
      <c r="MMV182" s="24"/>
      <c r="MMW182" s="24"/>
      <c r="MMX182" s="24"/>
      <c r="MMY182" s="24"/>
      <c r="MMZ182" s="24"/>
      <c r="MNA182" s="24"/>
      <c r="MNB182" s="24"/>
      <c r="MNC182" s="24"/>
      <c r="MND182" s="24"/>
      <c r="MNE182" s="24"/>
      <c r="MNF182" s="24"/>
      <c r="MNG182" s="24"/>
      <c r="MNH182" s="24"/>
      <c r="MNI182" s="24"/>
      <c r="MNJ182" s="24"/>
      <c r="MNK182" s="24"/>
      <c r="MNL182" s="24"/>
      <c r="MNM182" s="24"/>
      <c r="MNN182" s="24"/>
      <c r="MNO182" s="24"/>
      <c r="MNP182" s="24"/>
      <c r="MNQ182" s="24"/>
      <c r="MNR182" s="24"/>
      <c r="MNS182" s="24"/>
      <c r="MNT182" s="24"/>
      <c r="MNU182" s="24"/>
      <c r="MNV182" s="24"/>
      <c r="MNW182" s="24"/>
      <c r="MNX182" s="24"/>
      <c r="MNY182" s="24"/>
      <c r="MNZ182" s="24"/>
      <c r="MOA182" s="24"/>
      <c r="MOB182" s="24"/>
      <c r="MOC182" s="24"/>
      <c r="MOD182" s="24"/>
      <c r="MOE182" s="24"/>
      <c r="MOF182" s="24"/>
      <c r="MOG182" s="24"/>
      <c r="MOH182" s="24"/>
      <c r="MOI182" s="24"/>
      <c r="MOJ182" s="24"/>
      <c r="MOK182" s="24"/>
      <c r="MOL182" s="24"/>
      <c r="MOM182" s="24"/>
      <c r="MON182" s="24"/>
      <c r="MOO182" s="24"/>
      <c r="MOP182" s="24"/>
      <c r="MOQ182" s="24"/>
      <c r="MOR182" s="24"/>
      <c r="MOS182" s="24"/>
      <c r="MOT182" s="24"/>
      <c r="MOU182" s="24"/>
      <c r="MOV182" s="24"/>
      <c r="MOW182" s="24"/>
      <c r="MOX182" s="24"/>
      <c r="MOY182" s="24"/>
      <c r="MOZ182" s="24"/>
      <c r="MPA182" s="24"/>
      <c r="MPB182" s="24"/>
      <c r="MPC182" s="24"/>
      <c r="MPD182" s="24"/>
      <c r="MPE182" s="24"/>
      <c r="MPF182" s="24"/>
      <c r="MPG182" s="24"/>
      <c r="MPH182" s="24"/>
      <c r="MPI182" s="24"/>
      <c r="MPJ182" s="24"/>
      <c r="MPK182" s="24"/>
      <c r="MPL182" s="24"/>
      <c r="MPM182" s="24"/>
      <c r="MPN182" s="24"/>
      <c r="MPO182" s="24"/>
      <c r="MPP182" s="24"/>
      <c r="MPQ182" s="24"/>
      <c r="MPR182" s="24"/>
      <c r="MPS182" s="24"/>
      <c r="MPT182" s="24"/>
      <c r="MPU182" s="24"/>
      <c r="MPV182" s="24"/>
      <c r="MPW182" s="24"/>
      <c r="MPX182" s="24"/>
      <c r="MPY182" s="24"/>
      <c r="MPZ182" s="24"/>
      <c r="MQA182" s="24"/>
      <c r="MQB182" s="24"/>
      <c r="MQC182" s="24"/>
      <c r="MQD182" s="24"/>
      <c r="MQE182" s="24"/>
      <c r="MQF182" s="24"/>
      <c r="MQG182" s="24"/>
      <c r="MQH182" s="24"/>
      <c r="MQI182" s="24"/>
      <c r="MQJ182" s="24"/>
      <c r="MQK182" s="24"/>
      <c r="MQL182" s="24"/>
      <c r="MQM182" s="24"/>
      <c r="MQN182" s="24"/>
      <c r="MQO182" s="24"/>
      <c r="MQP182" s="24"/>
      <c r="MQQ182" s="24"/>
      <c r="MQR182" s="24"/>
      <c r="MQS182" s="24"/>
      <c r="MQT182" s="24"/>
      <c r="MQU182" s="24"/>
      <c r="MQV182" s="24"/>
      <c r="MQW182" s="24"/>
      <c r="MQX182" s="24"/>
      <c r="MQY182" s="24"/>
      <c r="MQZ182" s="24"/>
      <c r="MRA182" s="24"/>
      <c r="MRB182" s="24"/>
      <c r="MRC182" s="24"/>
      <c r="MRD182" s="24"/>
      <c r="MRE182" s="24"/>
      <c r="MRF182" s="24"/>
      <c r="MRG182" s="24"/>
      <c r="MRH182" s="24"/>
      <c r="MRI182" s="24"/>
      <c r="MRJ182" s="24"/>
      <c r="MRK182" s="24"/>
      <c r="MRL182" s="24"/>
      <c r="MRM182" s="24"/>
      <c r="MRN182" s="24"/>
      <c r="MRO182" s="24"/>
      <c r="MRP182" s="24"/>
      <c r="MRQ182" s="24"/>
      <c r="MRR182" s="24"/>
      <c r="MRS182" s="24"/>
      <c r="MRT182" s="24"/>
      <c r="MRU182" s="24"/>
      <c r="MRV182" s="24"/>
      <c r="MRW182" s="24"/>
      <c r="MRX182" s="24"/>
      <c r="MRY182" s="24"/>
      <c r="MRZ182" s="24"/>
      <c r="MSA182" s="24"/>
      <c r="MSB182" s="24"/>
      <c r="MSC182" s="24"/>
      <c r="MSD182" s="24"/>
      <c r="MSE182" s="24"/>
      <c r="MSF182" s="24"/>
      <c r="MSG182" s="24"/>
      <c r="MSH182" s="24"/>
      <c r="MSI182" s="24"/>
      <c r="MSJ182" s="24"/>
      <c r="MSK182" s="24"/>
      <c r="MSL182" s="24"/>
      <c r="MSM182" s="24"/>
      <c r="MSN182" s="24"/>
      <c r="MSO182" s="24"/>
      <c r="MSP182" s="24"/>
      <c r="MSQ182" s="24"/>
      <c r="MSR182" s="24"/>
      <c r="MSS182" s="24"/>
      <c r="MST182" s="24"/>
      <c r="MSU182" s="24"/>
      <c r="MSV182" s="24"/>
      <c r="MSW182" s="24"/>
      <c r="MSX182" s="24"/>
      <c r="MSY182" s="24"/>
      <c r="MSZ182" s="24"/>
      <c r="MTA182" s="24"/>
      <c r="MTB182" s="24"/>
      <c r="MTC182" s="24"/>
      <c r="MTD182" s="24"/>
      <c r="MTE182" s="24"/>
      <c r="MTF182" s="24"/>
      <c r="MTG182" s="24"/>
      <c r="MTH182" s="24"/>
      <c r="MTI182" s="24"/>
      <c r="MTJ182" s="24"/>
      <c r="MTK182" s="24"/>
      <c r="MTL182" s="24"/>
      <c r="MTM182" s="24"/>
      <c r="MTN182" s="24"/>
      <c r="MTO182" s="24"/>
      <c r="MTP182" s="24"/>
      <c r="MTQ182" s="24"/>
      <c r="MTR182" s="24"/>
      <c r="MTS182" s="24"/>
      <c r="MTT182" s="24"/>
      <c r="MTU182" s="24"/>
      <c r="MTV182" s="24"/>
      <c r="MTW182" s="24"/>
      <c r="MTX182" s="24"/>
      <c r="MTY182" s="24"/>
      <c r="MTZ182" s="24"/>
      <c r="MUA182" s="24"/>
      <c r="MUB182" s="24"/>
      <c r="MUC182" s="24"/>
      <c r="MUD182" s="24"/>
      <c r="MUE182" s="24"/>
      <c r="MUF182" s="24"/>
      <c r="MUG182" s="24"/>
      <c r="MUH182" s="24"/>
      <c r="MUI182" s="24"/>
      <c r="MUJ182" s="24"/>
      <c r="MUK182" s="24"/>
      <c r="MUL182" s="24"/>
      <c r="MUM182" s="24"/>
      <c r="MUN182" s="24"/>
      <c r="MUO182" s="24"/>
      <c r="MUP182" s="24"/>
      <c r="MUQ182" s="24"/>
      <c r="MUR182" s="24"/>
      <c r="MUS182" s="24"/>
      <c r="MUT182" s="24"/>
      <c r="MUU182" s="24"/>
      <c r="MUV182" s="24"/>
      <c r="MUW182" s="24"/>
      <c r="MUX182" s="24"/>
      <c r="MUY182" s="24"/>
      <c r="MUZ182" s="24"/>
      <c r="MVA182" s="24"/>
      <c r="MVB182" s="24"/>
      <c r="MVC182" s="24"/>
      <c r="MVD182" s="24"/>
      <c r="MVE182" s="24"/>
      <c r="MVF182" s="24"/>
      <c r="MVG182" s="24"/>
      <c r="MVH182" s="24"/>
      <c r="MVI182" s="24"/>
      <c r="MVJ182" s="24"/>
      <c r="MVK182" s="24"/>
      <c r="MVL182" s="24"/>
      <c r="MVM182" s="24"/>
      <c r="MVN182" s="24"/>
      <c r="MVO182" s="24"/>
      <c r="MVP182" s="24"/>
      <c r="MVQ182" s="24"/>
      <c r="MVR182" s="24"/>
      <c r="MVS182" s="24"/>
      <c r="MVT182" s="24"/>
      <c r="MVU182" s="24"/>
      <c r="MVV182" s="24"/>
      <c r="MVW182" s="24"/>
      <c r="MVX182" s="24"/>
      <c r="MVY182" s="24"/>
      <c r="MVZ182" s="24"/>
      <c r="MWA182" s="24"/>
      <c r="MWB182" s="24"/>
      <c r="MWC182" s="24"/>
      <c r="MWD182" s="24"/>
      <c r="MWE182" s="24"/>
      <c r="MWF182" s="24"/>
      <c r="MWG182" s="24"/>
      <c r="MWH182" s="24"/>
      <c r="MWI182" s="24"/>
      <c r="MWJ182" s="24"/>
      <c r="MWK182" s="24"/>
      <c r="MWL182" s="24"/>
      <c r="MWM182" s="24"/>
      <c r="MWN182" s="24"/>
      <c r="MWO182" s="24"/>
      <c r="MWP182" s="24"/>
      <c r="MWQ182" s="24"/>
      <c r="MWR182" s="24"/>
      <c r="MWS182" s="24"/>
      <c r="MWT182" s="24"/>
      <c r="MWU182" s="24"/>
      <c r="MWV182" s="24"/>
      <c r="MWW182" s="24"/>
      <c r="MWX182" s="24"/>
      <c r="MWY182" s="24"/>
      <c r="MWZ182" s="24"/>
      <c r="MXA182" s="24"/>
      <c r="MXB182" s="24"/>
      <c r="MXC182" s="24"/>
      <c r="MXD182" s="24"/>
      <c r="MXE182" s="24"/>
      <c r="MXF182" s="24"/>
      <c r="MXG182" s="24"/>
      <c r="MXH182" s="24"/>
      <c r="MXI182" s="24"/>
      <c r="MXJ182" s="24"/>
      <c r="MXK182" s="24"/>
      <c r="MXL182" s="24"/>
      <c r="MXM182" s="24"/>
      <c r="MXN182" s="24"/>
      <c r="MXO182" s="24"/>
      <c r="MXP182" s="24"/>
      <c r="MXQ182" s="24"/>
      <c r="MXR182" s="24"/>
      <c r="MXS182" s="24"/>
      <c r="MXT182" s="24"/>
      <c r="MXU182" s="24"/>
      <c r="MXV182" s="24"/>
      <c r="MXW182" s="24"/>
      <c r="MXX182" s="24"/>
      <c r="MXY182" s="24"/>
      <c r="MXZ182" s="24"/>
      <c r="MYA182" s="24"/>
      <c r="MYB182" s="24"/>
      <c r="MYC182" s="24"/>
      <c r="MYD182" s="24"/>
      <c r="MYE182" s="24"/>
      <c r="MYF182" s="24"/>
      <c r="MYG182" s="24"/>
      <c r="MYH182" s="24"/>
      <c r="MYI182" s="24"/>
      <c r="MYJ182" s="24"/>
      <c r="MYK182" s="24"/>
      <c r="MYL182" s="24"/>
      <c r="MYM182" s="24"/>
      <c r="MYN182" s="24"/>
      <c r="MYO182" s="24"/>
      <c r="MYP182" s="24"/>
      <c r="MYQ182" s="24"/>
      <c r="MYR182" s="24"/>
      <c r="MYS182" s="24"/>
      <c r="MYT182" s="24"/>
      <c r="MYU182" s="24"/>
      <c r="MYV182" s="24"/>
      <c r="MYW182" s="24"/>
      <c r="MYX182" s="24"/>
      <c r="MYY182" s="24"/>
      <c r="MYZ182" s="24"/>
      <c r="MZA182" s="24"/>
      <c r="MZB182" s="24"/>
      <c r="MZC182" s="24"/>
      <c r="MZD182" s="24"/>
      <c r="MZE182" s="24"/>
      <c r="MZF182" s="24"/>
      <c r="MZG182" s="24"/>
      <c r="MZH182" s="24"/>
      <c r="MZI182" s="24"/>
      <c r="MZJ182" s="24"/>
      <c r="MZK182" s="24"/>
      <c r="MZL182" s="24"/>
      <c r="MZM182" s="24"/>
      <c r="MZN182" s="24"/>
      <c r="MZO182" s="24"/>
      <c r="MZP182" s="24"/>
      <c r="MZQ182" s="24"/>
      <c r="MZR182" s="24"/>
      <c r="MZS182" s="24"/>
      <c r="MZT182" s="24"/>
      <c r="MZU182" s="24"/>
      <c r="MZV182" s="24"/>
      <c r="MZW182" s="24"/>
      <c r="MZX182" s="24"/>
      <c r="MZY182" s="24"/>
      <c r="MZZ182" s="24"/>
      <c r="NAA182" s="24"/>
      <c r="NAB182" s="24"/>
      <c r="NAC182" s="24"/>
      <c r="NAD182" s="24"/>
      <c r="NAE182" s="24"/>
      <c r="NAF182" s="24"/>
      <c r="NAG182" s="24"/>
      <c r="NAH182" s="24"/>
      <c r="NAI182" s="24"/>
      <c r="NAJ182" s="24"/>
      <c r="NAK182" s="24"/>
      <c r="NAL182" s="24"/>
      <c r="NAM182" s="24"/>
      <c r="NAN182" s="24"/>
      <c r="NAO182" s="24"/>
      <c r="NAP182" s="24"/>
      <c r="NAQ182" s="24"/>
      <c r="NAR182" s="24"/>
      <c r="NAS182" s="24"/>
      <c r="NAT182" s="24"/>
      <c r="NAU182" s="24"/>
      <c r="NAV182" s="24"/>
      <c r="NAW182" s="24"/>
      <c r="NAX182" s="24"/>
      <c r="NAY182" s="24"/>
      <c r="NAZ182" s="24"/>
      <c r="NBA182" s="24"/>
      <c r="NBB182" s="24"/>
      <c r="NBC182" s="24"/>
      <c r="NBD182" s="24"/>
      <c r="NBE182" s="24"/>
      <c r="NBF182" s="24"/>
      <c r="NBG182" s="24"/>
      <c r="NBH182" s="24"/>
      <c r="NBI182" s="24"/>
      <c r="NBJ182" s="24"/>
      <c r="NBK182" s="24"/>
      <c r="NBL182" s="24"/>
      <c r="NBM182" s="24"/>
      <c r="NBN182" s="24"/>
      <c r="NBO182" s="24"/>
      <c r="NBP182" s="24"/>
      <c r="NBQ182" s="24"/>
      <c r="NBR182" s="24"/>
      <c r="NBS182" s="24"/>
      <c r="NBT182" s="24"/>
      <c r="NBU182" s="24"/>
      <c r="NBV182" s="24"/>
      <c r="NBW182" s="24"/>
      <c r="NBX182" s="24"/>
      <c r="NBY182" s="24"/>
      <c r="NBZ182" s="24"/>
      <c r="NCA182" s="24"/>
      <c r="NCB182" s="24"/>
      <c r="NCC182" s="24"/>
      <c r="NCD182" s="24"/>
      <c r="NCE182" s="24"/>
      <c r="NCF182" s="24"/>
      <c r="NCG182" s="24"/>
      <c r="NCH182" s="24"/>
      <c r="NCI182" s="24"/>
      <c r="NCJ182" s="24"/>
      <c r="NCK182" s="24"/>
      <c r="NCL182" s="24"/>
      <c r="NCM182" s="24"/>
      <c r="NCN182" s="24"/>
      <c r="NCO182" s="24"/>
      <c r="NCP182" s="24"/>
      <c r="NCQ182" s="24"/>
      <c r="NCR182" s="24"/>
      <c r="NCS182" s="24"/>
      <c r="NCT182" s="24"/>
      <c r="NCU182" s="24"/>
      <c r="NCV182" s="24"/>
      <c r="NCW182" s="24"/>
      <c r="NCX182" s="24"/>
      <c r="NCY182" s="24"/>
      <c r="NCZ182" s="24"/>
      <c r="NDA182" s="24"/>
      <c r="NDB182" s="24"/>
      <c r="NDC182" s="24"/>
      <c r="NDD182" s="24"/>
      <c r="NDE182" s="24"/>
      <c r="NDF182" s="24"/>
      <c r="NDG182" s="24"/>
      <c r="NDH182" s="24"/>
      <c r="NDI182" s="24"/>
      <c r="NDJ182" s="24"/>
      <c r="NDK182" s="24"/>
      <c r="NDL182" s="24"/>
      <c r="NDM182" s="24"/>
      <c r="NDN182" s="24"/>
      <c r="NDO182" s="24"/>
      <c r="NDP182" s="24"/>
      <c r="NDQ182" s="24"/>
      <c r="NDR182" s="24"/>
      <c r="NDS182" s="24"/>
      <c r="NDT182" s="24"/>
      <c r="NDU182" s="24"/>
      <c r="NDV182" s="24"/>
      <c r="NDW182" s="24"/>
      <c r="NDX182" s="24"/>
      <c r="NDY182" s="24"/>
      <c r="NDZ182" s="24"/>
      <c r="NEA182" s="24"/>
      <c r="NEB182" s="24"/>
      <c r="NEC182" s="24"/>
      <c r="NED182" s="24"/>
      <c r="NEE182" s="24"/>
      <c r="NEF182" s="24"/>
      <c r="NEG182" s="24"/>
      <c r="NEH182" s="24"/>
      <c r="NEI182" s="24"/>
      <c r="NEJ182" s="24"/>
      <c r="NEK182" s="24"/>
      <c r="NEL182" s="24"/>
      <c r="NEM182" s="24"/>
      <c r="NEN182" s="24"/>
      <c r="NEO182" s="24"/>
      <c r="NEP182" s="24"/>
      <c r="NEQ182" s="24"/>
      <c r="NER182" s="24"/>
      <c r="NES182" s="24"/>
      <c r="NET182" s="24"/>
      <c r="NEU182" s="24"/>
      <c r="NEV182" s="24"/>
      <c r="NEW182" s="24"/>
      <c r="NEX182" s="24"/>
      <c r="NEY182" s="24"/>
      <c r="NEZ182" s="24"/>
      <c r="NFA182" s="24"/>
      <c r="NFB182" s="24"/>
      <c r="NFC182" s="24"/>
      <c r="NFD182" s="24"/>
      <c r="NFE182" s="24"/>
      <c r="NFF182" s="24"/>
      <c r="NFG182" s="24"/>
      <c r="NFH182" s="24"/>
      <c r="NFI182" s="24"/>
      <c r="NFJ182" s="24"/>
      <c r="NFK182" s="24"/>
      <c r="NFL182" s="24"/>
      <c r="NFM182" s="24"/>
      <c r="NFN182" s="24"/>
      <c r="NFO182" s="24"/>
      <c r="NFP182" s="24"/>
      <c r="NFQ182" s="24"/>
      <c r="NFR182" s="24"/>
      <c r="NFS182" s="24"/>
      <c r="NFT182" s="24"/>
      <c r="NFU182" s="24"/>
      <c r="NFV182" s="24"/>
      <c r="NFW182" s="24"/>
      <c r="NFX182" s="24"/>
      <c r="NFY182" s="24"/>
      <c r="NFZ182" s="24"/>
      <c r="NGA182" s="24"/>
      <c r="NGB182" s="24"/>
      <c r="NGC182" s="24"/>
      <c r="NGD182" s="24"/>
      <c r="NGE182" s="24"/>
      <c r="NGF182" s="24"/>
      <c r="NGG182" s="24"/>
      <c r="NGH182" s="24"/>
      <c r="NGI182" s="24"/>
      <c r="NGJ182" s="24"/>
      <c r="NGK182" s="24"/>
      <c r="NGL182" s="24"/>
      <c r="NGM182" s="24"/>
      <c r="NGN182" s="24"/>
      <c r="NGO182" s="24"/>
      <c r="NGP182" s="24"/>
      <c r="NGQ182" s="24"/>
      <c r="NGR182" s="24"/>
      <c r="NGS182" s="24"/>
      <c r="NGT182" s="24"/>
      <c r="NGU182" s="24"/>
      <c r="NGV182" s="24"/>
      <c r="NGW182" s="24"/>
      <c r="NGX182" s="24"/>
      <c r="NGY182" s="24"/>
      <c r="NGZ182" s="24"/>
      <c r="NHA182" s="24"/>
      <c r="NHB182" s="24"/>
      <c r="NHC182" s="24"/>
      <c r="NHD182" s="24"/>
      <c r="NHE182" s="24"/>
      <c r="NHF182" s="24"/>
      <c r="NHG182" s="24"/>
      <c r="NHH182" s="24"/>
      <c r="NHI182" s="24"/>
      <c r="NHJ182" s="24"/>
      <c r="NHK182" s="24"/>
      <c r="NHL182" s="24"/>
      <c r="NHM182" s="24"/>
      <c r="NHN182" s="24"/>
      <c r="NHO182" s="24"/>
      <c r="NHP182" s="24"/>
      <c r="NHQ182" s="24"/>
      <c r="NHR182" s="24"/>
      <c r="NHS182" s="24"/>
      <c r="NHT182" s="24"/>
      <c r="NHU182" s="24"/>
      <c r="NHV182" s="24"/>
      <c r="NHW182" s="24"/>
      <c r="NHX182" s="24"/>
      <c r="NHY182" s="24"/>
      <c r="NHZ182" s="24"/>
      <c r="NIA182" s="24"/>
      <c r="NIB182" s="24"/>
      <c r="NIC182" s="24"/>
      <c r="NID182" s="24"/>
      <c r="NIE182" s="24"/>
      <c r="NIF182" s="24"/>
      <c r="NIG182" s="24"/>
      <c r="NIH182" s="24"/>
      <c r="NII182" s="24"/>
      <c r="NIJ182" s="24"/>
      <c r="NIK182" s="24"/>
      <c r="NIL182" s="24"/>
      <c r="NIM182" s="24"/>
      <c r="NIN182" s="24"/>
      <c r="NIO182" s="24"/>
      <c r="NIP182" s="24"/>
      <c r="NIQ182" s="24"/>
      <c r="NIR182" s="24"/>
      <c r="NIS182" s="24"/>
      <c r="NIT182" s="24"/>
      <c r="NIU182" s="24"/>
      <c r="NIV182" s="24"/>
      <c r="NIW182" s="24"/>
      <c r="NIX182" s="24"/>
      <c r="NIY182" s="24"/>
      <c r="NIZ182" s="24"/>
      <c r="NJA182" s="24"/>
      <c r="NJB182" s="24"/>
      <c r="NJC182" s="24"/>
      <c r="NJD182" s="24"/>
      <c r="NJE182" s="24"/>
      <c r="NJF182" s="24"/>
      <c r="NJG182" s="24"/>
      <c r="NJH182" s="24"/>
      <c r="NJI182" s="24"/>
      <c r="NJJ182" s="24"/>
      <c r="NJK182" s="24"/>
      <c r="NJL182" s="24"/>
      <c r="NJM182" s="24"/>
      <c r="NJN182" s="24"/>
      <c r="NJO182" s="24"/>
      <c r="NJP182" s="24"/>
      <c r="NJQ182" s="24"/>
      <c r="NJR182" s="24"/>
      <c r="NJS182" s="24"/>
      <c r="NJT182" s="24"/>
      <c r="NJU182" s="24"/>
      <c r="NJV182" s="24"/>
      <c r="NJW182" s="24"/>
      <c r="NJX182" s="24"/>
      <c r="NJY182" s="24"/>
      <c r="NJZ182" s="24"/>
      <c r="NKA182" s="24"/>
      <c r="NKB182" s="24"/>
      <c r="NKC182" s="24"/>
      <c r="NKD182" s="24"/>
      <c r="NKE182" s="24"/>
      <c r="NKF182" s="24"/>
      <c r="NKG182" s="24"/>
      <c r="NKH182" s="24"/>
      <c r="NKI182" s="24"/>
      <c r="NKJ182" s="24"/>
      <c r="NKK182" s="24"/>
      <c r="NKL182" s="24"/>
      <c r="NKM182" s="24"/>
      <c r="NKN182" s="24"/>
      <c r="NKO182" s="24"/>
      <c r="NKP182" s="24"/>
      <c r="NKQ182" s="24"/>
      <c r="NKR182" s="24"/>
      <c r="NKS182" s="24"/>
      <c r="NKT182" s="24"/>
      <c r="NKU182" s="24"/>
      <c r="NKV182" s="24"/>
      <c r="NKW182" s="24"/>
      <c r="NKX182" s="24"/>
      <c r="NKY182" s="24"/>
      <c r="NKZ182" s="24"/>
      <c r="NLA182" s="24"/>
      <c r="NLB182" s="24"/>
      <c r="NLC182" s="24"/>
      <c r="NLD182" s="24"/>
      <c r="NLE182" s="24"/>
      <c r="NLF182" s="24"/>
      <c r="NLG182" s="24"/>
      <c r="NLH182" s="24"/>
      <c r="NLI182" s="24"/>
      <c r="NLJ182" s="24"/>
      <c r="NLK182" s="24"/>
      <c r="NLL182" s="24"/>
      <c r="NLM182" s="24"/>
      <c r="NLN182" s="24"/>
      <c r="NLO182" s="24"/>
      <c r="NLP182" s="24"/>
      <c r="NLQ182" s="24"/>
      <c r="NLR182" s="24"/>
      <c r="NLS182" s="24"/>
      <c r="NLT182" s="24"/>
      <c r="NLU182" s="24"/>
      <c r="NLV182" s="24"/>
      <c r="NLW182" s="24"/>
      <c r="NLX182" s="24"/>
      <c r="NLY182" s="24"/>
      <c r="NLZ182" s="24"/>
      <c r="NMA182" s="24"/>
      <c r="NMB182" s="24"/>
      <c r="NMC182" s="24"/>
      <c r="NMD182" s="24"/>
      <c r="NME182" s="24"/>
      <c r="NMF182" s="24"/>
      <c r="NMG182" s="24"/>
      <c r="NMH182" s="24"/>
      <c r="NMI182" s="24"/>
      <c r="NMJ182" s="24"/>
      <c r="NMK182" s="24"/>
      <c r="NML182" s="24"/>
      <c r="NMM182" s="24"/>
      <c r="NMN182" s="24"/>
      <c r="NMO182" s="24"/>
      <c r="NMP182" s="24"/>
      <c r="NMQ182" s="24"/>
      <c r="NMR182" s="24"/>
      <c r="NMS182" s="24"/>
      <c r="NMT182" s="24"/>
      <c r="NMU182" s="24"/>
      <c r="NMV182" s="24"/>
      <c r="NMW182" s="24"/>
      <c r="NMX182" s="24"/>
      <c r="NMY182" s="24"/>
      <c r="NMZ182" s="24"/>
      <c r="NNA182" s="24"/>
      <c r="NNB182" s="24"/>
      <c r="NNC182" s="24"/>
      <c r="NND182" s="24"/>
      <c r="NNE182" s="24"/>
      <c r="NNF182" s="24"/>
      <c r="NNG182" s="24"/>
      <c r="NNH182" s="24"/>
      <c r="NNI182" s="24"/>
      <c r="NNJ182" s="24"/>
      <c r="NNK182" s="24"/>
      <c r="NNL182" s="24"/>
      <c r="NNM182" s="24"/>
      <c r="NNN182" s="24"/>
      <c r="NNO182" s="24"/>
      <c r="NNP182" s="24"/>
      <c r="NNQ182" s="24"/>
      <c r="NNR182" s="24"/>
      <c r="NNS182" s="24"/>
      <c r="NNT182" s="24"/>
      <c r="NNU182" s="24"/>
      <c r="NNV182" s="24"/>
      <c r="NNW182" s="24"/>
      <c r="NNX182" s="24"/>
      <c r="NNY182" s="24"/>
      <c r="NNZ182" s="24"/>
      <c r="NOA182" s="24"/>
      <c r="NOB182" s="24"/>
      <c r="NOC182" s="24"/>
      <c r="NOD182" s="24"/>
      <c r="NOE182" s="24"/>
      <c r="NOF182" s="24"/>
      <c r="NOG182" s="24"/>
      <c r="NOH182" s="24"/>
      <c r="NOI182" s="24"/>
      <c r="NOJ182" s="24"/>
      <c r="NOK182" s="24"/>
      <c r="NOL182" s="24"/>
      <c r="NOM182" s="24"/>
      <c r="NON182" s="24"/>
      <c r="NOO182" s="24"/>
      <c r="NOP182" s="24"/>
      <c r="NOQ182" s="24"/>
      <c r="NOR182" s="24"/>
      <c r="NOS182" s="24"/>
      <c r="NOT182" s="24"/>
      <c r="NOU182" s="24"/>
      <c r="NOV182" s="24"/>
      <c r="NOW182" s="24"/>
      <c r="NOX182" s="24"/>
      <c r="NOY182" s="24"/>
      <c r="NOZ182" s="24"/>
      <c r="NPA182" s="24"/>
      <c r="NPB182" s="24"/>
      <c r="NPC182" s="24"/>
      <c r="NPD182" s="24"/>
      <c r="NPE182" s="24"/>
      <c r="NPF182" s="24"/>
      <c r="NPG182" s="24"/>
      <c r="NPH182" s="24"/>
      <c r="NPI182" s="24"/>
      <c r="NPJ182" s="24"/>
      <c r="NPK182" s="24"/>
      <c r="NPL182" s="24"/>
      <c r="NPM182" s="24"/>
      <c r="NPN182" s="24"/>
      <c r="NPO182" s="24"/>
      <c r="NPP182" s="24"/>
      <c r="NPQ182" s="24"/>
      <c r="NPR182" s="24"/>
      <c r="NPS182" s="24"/>
      <c r="NPT182" s="24"/>
      <c r="NPU182" s="24"/>
      <c r="NPV182" s="24"/>
      <c r="NPW182" s="24"/>
      <c r="NPX182" s="24"/>
      <c r="NPY182" s="24"/>
      <c r="NPZ182" s="24"/>
      <c r="NQA182" s="24"/>
      <c r="NQB182" s="24"/>
      <c r="NQC182" s="24"/>
      <c r="NQD182" s="24"/>
      <c r="NQE182" s="24"/>
      <c r="NQF182" s="24"/>
      <c r="NQG182" s="24"/>
      <c r="NQH182" s="24"/>
      <c r="NQI182" s="24"/>
      <c r="NQJ182" s="24"/>
      <c r="NQK182" s="24"/>
      <c r="NQL182" s="24"/>
      <c r="NQM182" s="24"/>
      <c r="NQN182" s="24"/>
      <c r="NQO182" s="24"/>
      <c r="NQP182" s="24"/>
      <c r="NQQ182" s="24"/>
      <c r="NQR182" s="24"/>
      <c r="NQS182" s="24"/>
      <c r="NQT182" s="24"/>
      <c r="NQU182" s="24"/>
      <c r="NQV182" s="24"/>
      <c r="NQW182" s="24"/>
      <c r="NQX182" s="24"/>
      <c r="NQY182" s="24"/>
      <c r="NQZ182" s="24"/>
      <c r="NRA182" s="24"/>
      <c r="NRB182" s="24"/>
      <c r="NRC182" s="24"/>
      <c r="NRD182" s="24"/>
      <c r="NRE182" s="24"/>
      <c r="NRF182" s="24"/>
      <c r="NRG182" s="24"/>
      <c r="NRH182" s="24"/>
      <c r="NRI182" s="24"/>
      <c r="NRJ182" s="24"/>
      <c r="NRK182" s="24"/>
      <c r="NRL182" s="24"/>
      <c r="NRM182" s="24"/>
      <c r="NRN182" s="24"/>
      <c r="NRO182" s="24"/>
      <c r="NRP182" s="24"/>
      <c r="NRQ182" s="24"/>
      <c r="NRR182" s="24"/>
      <c r="NRS182" s="24"/>
      <c r="NRT182" s="24"/>
      <c r="NRU182" s="24"/>
      <c r="NRV182" s="24"/>
      <c r="NRW182" s="24"/>
      <c r="NRX182" s="24"/>
      <c r="NRY182" s="24"/>
      <c r="NRZ182" s="24"/>
      <c r="NSA182" s="24"/>
      <c r="NSB182" s="24"/>
      <c r="NSC182" s="24"/>
      <c r="NSD182" s="24"/>
      <c r="NSE182" s="24"/>
      <c r="NSF182" s="24"/>
      <c r="NSG182" s="24"/>
      <c r="NSH182" s="24"/>
      <c r="NSI182" s="24"/>
      <c r="NSJ182" s="24"/>
      <c r="NSK182" s="24"/>
      <c r="NSL182" s="24"/>
      <c r="NSM182" s="24"/>
      <c r="NSN182" s="24"/>
      <c r="NSO182" s="24"/>
      <c r="NSP182" s="24"/>
      <c r="NSQ182" s="24"/>
      <c r="NSR182" s="24"/>
      <c r="NSS182" s="24"/>
      <c r="NST182" s="24"/>
      <c r="NSU182" s="24"/>
      <c r="NSV182" s="24"/>
      <c r="NSW182" s="24"/>
      <c r="NSX182" s="24"/>
      <c r="NSY182" s="24"/>
      <c r="NSZ182" s="24"/>
      <c r="NTA182" s="24"/>
      <c r="NTB182" s="24"/>
      <c r="NTC182" s="24"/>
      <c r="NTD182" s="24"/>
      <c r="NTE182" s="24"/>
      <c r="NTF182" s="24"/>
      <c r="NTG182" s="24"/>
      <c r="NTH182" s="24"/>
      <c r="NTI182" s="24"/>
      <c r="NTJ182" s="24"/>
      <c r="NTK182" s="24"/>
      <c r="NTL182" s="24"/>
      <c r="NTM182" s="24"/>
      <c r="NTN182" s="24"/>
      <c r="NTO182" s="24"/>
      <c r="NTP182" s="24"/>
      <c r="NTQ182" s="24"/>
      <c r="NTR182" s="24"/>
      <c r="NTS182" s="24"/>
      <c r="NTT182" s="24"/>
      <c r="NTU182" s="24"/>
      <c r="NTV182" s="24"/>
      <c r="NTW182" s="24"/>
      <c r="NTX182" s="24"/>
      <c r="NTY182" s="24"/>
      <c r="NTZ182" s="24"/>
      <c r="NUA182" s="24"/>
      <c r="NUB182" s="24"/>
      <c r="NUC182" s="24"/>
      <c r="NUD182" s="24"/>
      <c r="NUE182" s="24"/>
      <c r="NUF182" s="24"/>
      <c r="NUG182" s="24"/>
      <c r="NUH182" s="24"/>
      <c r="NUI182" s="24"/>
      <c r="NUJ182" s="24"/>
      <c r="NUK182" s="24"/>
      <c r="NUL182" s="24"/>
      <c r="NUM182" s="24"/>
      <c r="NUN182" s="24"/>
      <c r="NUO182" s="24"/>
      <c r="NUP182" s="24"/>
      <c r="NUQ182" s="24"/>
      <c r="NUR182" s="24"/>
      <c r="NUS182" s="24"/>
      <c r="NUT182" s="24"/>
      <c r="NUU182" s="24"/>
      <c r="NUV182" s="24"/>
      <c r="NUW182" s="24"/>
      <c r="NUX182" s="24"/>
      <c r="NUY182" s="24"/>
      <c r="NUZ182" s="24"/>
      <c r="NVA182" s="24"/>
      <c r="NVB182" s="24"/>
      <c r="NVC182" s="24"/>
      <c r="NVD182" s="24"/>
      <c r="NVE182" s="24"/>
      <c r="NVF182" s="24"/>
      <c r="NVG182" s="24"/>
      <c r="NVH182" s="24"/>
      <c r="NVI182" s="24"/>
      <c r="NVJ182" s="24"/>
      <c r="NVK182" s="24"/>
      <c r="NVL182" s="24"/>
      <c r="NVM182" s="24"/>
      <c r="NVN182" s="24"/>
      <c r="NVO182" s="24"/>
      <c r="NVP182" s="24"/>
      <c r="NVQ182" s="24"/>
      <c r="NVR182" s="24"/>
      <c r="NVS182" s="24"/>
      <c r="NVT182" s="24"/>
      <c r="NVU182" s="24"/>
      <c r="NVV182" s="24"/>
      <c r="NVW182" s="24"/>
      <c r="NVX182" s="24"/>
      <c r="NVY182" s="24"/>
      <c r="NVZ182" s="24"/>
      <c r="NWA182" s="24"/>
      <c r="NWB182" s="24"/>
      <c r="NWC182" s="24"/>
      <c r="NWD182" s="24"/>
      <c r="NWE182" s="24"/>
      <c r="NWF182" s="24"/>
      <c r="NWG182" s="24"/>
      <c r="NWH182" s="24"/>
      <c r="NWI182" s="24"/>
      <c r="NWJ182" s="24"/>
      <c r="NWK182" s="24"/>
      <c r="NWL182" s="24"/>
      <c r="NWM182" s="24"/>
      <c r="NWN182" s="24"/>
      <c r="NWO182" s="24"/>
      <c r="NWP182" s="24"/>
      <c r="NWQ182" s="24"/>
      <c r="NWR182" s="24"/>
      <c r="NWS182" s="24"/>
      <c r="NWT182" s="24"/>
      <c r="NWU182" s="24"/>
      <c r="NWV182" s="24"/>
      <c r="NWW182" s="24"/>
      <c r="NWX182" s="24"/>
      <c r="NWY182" s="24"/>
      <c r="NWZ182" s="24"/>
      <c r="NXA182" s="24"/>
      <c r="NXB182" s="24"/>
      <c r="NXC182" s="24"/>
      <c r="NXD182" s="24"/>
      <c r="NXE182" s="24"/>
      <c r="NXF182" s="24"/>
      <c r="NXG182" s="24"/>
      <c r="NXH182" s="24"/>
      <c r="NXI182" s="24"/>
      <c r="NXJ182" s="24"/>
      <c r="NXK182" s="24"/>
      <c r="NXL182" s="24"/>
      <c r="NXM182" s="24"/>
      <c r="NXN182" s="24"/>
      <c r="NXO182" s="24"/>
      <c r="NXP182" s="24"/>
      <c r="NXQ182" s="24"/>
      <c r="NXR182" s="24"/>
      <c r="NXS182" s="24"/>
      <c r="NXT182" s="24"/>
      <c r="NXU182" s="24"/>
      <c r="NXV182" s="24"/>
      <c r="NXW182" s="24"/>
      <c r="NXX182" s="24"/>
      <c r="NXY182" s="24"/>
      <c r="NXZ182" s="24"/>
      <c r="NYA182" s="24"/>
      <c r="NYB182" s="24"/>
      <c r="NYC182" s="24"/>
      <c r="NYD182" s="24"/>
      <c r="NYE182" s="24"/>
      <c r="NYF182" s="24"/>
      <c r="NYG182" s="24"/>
      <c r="NYH182" s="24"/>
      <c r="NYI182" s="24"/>
      <c r="NYJ182" s="24"/>
      <c r="NYK182" s="24"/>
      <c r="NYL182" s="24"/>
      <c r="NYM182" s="24"/>
      <c r="NYN182" s="24"/>
      <c r="NYO182" s="24"/>
      <c r="NYP182" s="24"/>
      <c r="NYQ182" s="24"/>
      <c r="NYR182" s="24"/>
      <c r="NYS182" s="24"/>
      <c r="NYT182" s="24"/>
      <c r="NYU182" s="24"/>
      <c r="NYV182" s="24"/>
      <c r="NYW182" s="24"/>
      <c r="NYX182" s="24"/>
      <c r="NYY182" s="24"/>
      <c r="NYZ182" s="24"/>
      <c r="NZA182" s="24"/>
      <c r="NZB182" s="24"/>
      <c r="NZC182" s="24"/>
      <c r="NZD182" s="24"/>
      <c r="NZE182" s="24"/>
      <c r="NZF182" s="24"/>
      <c r="NZG182" s="24"/>
      <c r="NZH182" s="24"/>
      <c r="NZI182" s="24"/>
      <c r="NZJ182" s="24"/>
      <c r="NZK182" s="24"/>
      <c r="NZL182" s="24"/>
      <c r="NZM182" s="24"/>
      <c r="NZN182" s="24"/>
      <c r="NZO182" s="24"/>
      <c r="NZP182" s="24"/>
      <c r="NZQ182" s="24"/>
      <c r="NZR182" s="24"/>
      <c r="NZS182" s="24"/>
      <c r="NZT182" s="24"/>
      <c r="NZU182" s="24"/>
      <c r="NZV182" s="24"/>
      <c r="NZW182" s="24"/>
      <c r="NZX182" s="24"/>
      <c r="NZY182" s="24"/>
      <c r="NZZ182" s="24"/>
      <c r="OAA182" s="24"/>
      <c r="OAB182" s="24"/>
      <c r="OAC182" s="24"/>
      <c r="OAD182" s="24"/>
      <c r="OAE182" s="24"/>
      <c r="OAF182" s="24"/>
      <c r="OAG182" s="24"/>
      <c r="OAH182" s="24"/>
      <c r="OAI182" s="24"/>
      <c r="OAJ182" s="24"/>
      <c r="OAK182" s="24"/>
      <c r="OAL182" s="24"/>
      <c r="OAM182" s="24"/>
      <c r="OAN182" s="24"/>
      <c r="OAO182" s="24"/>
      <c r="OAP182" s="24"/>
      <c r="OAQ182" s="24"/>
      <c r="OAR182" s="24"/>
      <c r="OAS182" s="24"/>
      <c r="OAT182" s="24"/>
      <c r="OAU182" s="24"/>
      <c r="OAV182" s="24"/>
      <c r="OAW182" s="24"/>
      <c r="OAX182" s="24"/>
      <c r="OAY182" s="24"/>
      <c r="OAZ182" s="24"/>
      <c r="OBA182" s="24"/>
      <c r="OBB182" s="24"/>
      <c r="OBC182" s="24"/>
      <c r="OBD182" s="24"/>
      <c r="OBE182" s="24"/>
      <c r="OBF182" s="24"/>
      <c r="OBG182" s="24"/>
      <c r="OBH182" s="24"/>
      <c r="OBI182" s="24"/>
      <c r="OBJ182" s="24"/>
      <c r="OBK182" s="24"/>
      <c r="OBL182" s="24"/>
      <c r="OBM182" s="24"/>
      <c r="OBN182" s="24"/>
      <c r="OBO182" s="24"/>
      <c r="OBP182" s="24"/>
      <c r="OBQ182" s="24"/>
      <c r="OBR182" s="24"/>
      <c r="OBS182" s="24"/>
      <c r="OBT182" s="24"/>
      <c r="OBU182" s="24"/>
      <c r="OBV182" s="24"/>
      <c r="OBW182" s="24"/>
      <c r="OBX182" s="24"/>
      <c r="OBY182" s="24"/>
      <c r="OBZ182" s="24"/>
      <c r="OCA182" s="24"/>
      <c r="OCB182" s="24"/>
      <c r="OCC182" s="24"/>
      <c r="OCD182" s="24"/>
      <c r="OCE182" s="24"/>
      <c r="OCF182" s="24"/>
      <c r="OCG182" s="24"/>
      <c r="OCH182" s="24"/>
      <c r="OCI182" s="24"/>
      <c r="OCJ182" s="24"/>
      <c r="OCK182" s="24"/>
      <c r="OCL182" s="24"/>
      <c r="OCM182" s="24"/>
      <c r="OCN182" s="24"/>
      <c r="OCO182" s="24"/>
      <c r="OCP182" s="24"/>
      <c r="OCQ182" s="24"/>
      <c r="OCR182" s="24"/>
      <c r="OCS182" s="24"/>
      <c r="OCT182" s="24"/>
      <c r="OCU182" s="24"/>
      <c r="OCV182" s="24"/>
      <c r="OCW182" s="24"/>
      <c r="OCX182" s="24"/>
      <c r="OCY182" s="24"/>
      <c r="OCZ182" s="24"/>
      <c r="ODA182" s="24"/>
      <c r="ODB182" s="24"/>
      <c r="ODC182" s="24"/>
      <c r="ODD182" s="24"/>
      <c r="ODE182" s="24"/>
      <c r="ODF182" s="24"/>
      <c r="ODG182" s="24"/>
      <c r="ODH182" s="24"/>
      <c r="ODI182" s="24"/>
      <c r="ODJ182" s="24"/>
      <c r="ODK182" s="24"/>
      <c r="ODL182" s="24"/>
      <c r="ODM182" s="24"/>
      <c r="ODN182" s="24"/>
      <c r="ODO182" s="24"/>
      <c r="ODP182" s="24"/>
      <c r="ODQ182" s="24"/>
      <c r="ODR182" s="24"/>
      <c r="ODS182" s="24"/>
      <c r="ODT182" s="24"/>
      <c r="ODU182" s="24"/>
      <c r="ODV182" s="24"/>
      <c r="ODW182" s="24"/>
      <c r="ODX182" s="24"/>
      <c r="ODY182" s="24"/>
      <c r="ODZ182" s="24"/>
      <c r="OEA182" s="24"/>
      <c r="OEB182" s="24"/>
      <c r="OEC182" s="24"/>
      <c r="OED182" s="24"/>
      <c r="OEE182" s="24"/>
      <c r="OEF182" s="24"/>
      <c r="OEG182" s="24"/>
      <c r="OEH182" s="24"/>
      <c r="OEI182" s="24"/>
      <c r="OEJ182" s="24"/>
      <c r="OEK182" s="24"/>
      <c r="OEL182" s="24"/>
      <c r="OEM182" s="24"/>
      <c r="OEN182" s="24"/>
      <c r="OEO182" s="24"/>
      <c r="OEP182" s="24"/>
      <c r="OEQ182" s="24"/>
      <c r="OER182" s="24"/>
      <c r="OES182" s="24"/>
      <c r="OET182" s="24"/>
      <c r="OEU182" s="24"/>
      <c r="OEV182" s="24"/>
      <c r="OEW182" s="24"/>
      <c r="OEX182" s="24"/>
      <c r="OEY182" s="24"/>
      <c r="OEZ182" s="24"/>
      <c r="OFA182" s="24"/>
      <c r="OFB182" s="24"/>
      <c r="OFC182" s="24"/>
      <c r="OFD182" s="24"/>
      <c r="OFE182" s="24"/>
      <c r="OFF182" s="24"/>
      <c r="OFG182" s="24"/>
      <c r="OFH182" s="24"/>
      <c r="OFI182" s="24"/>
      <c r="OFJ182" s="24"/>
      <c r="OFK182" s="24"/>
      <c r="OFL182" s="24"/>
      <c r="OFM182" s="24"/>
      <c r="OFN182" s="24"/>
      <c r="OFO182" s="24"/>
      <c r="OFP182" s="24"/>
      <c r="OFQ182" s="24"/>
      <c r="OFR182" s="24"/>
      <c r="OFS182" s="24"/>
      <c r="OFT182" s="24"/>
      <c r="OFU182" s="24"/>
      <c r="OFV182" s="24"/>
      <c r="OFW182" s="24"/>
      <c r="OFX182" s="24"/>
      <c r="OFY182" s="24"/>
      <c r="OFZ182" s="24"/>
      <c r="OGA182" s="24"/>
      <c r="OGB182" s="24"/>
      <c r="OGC182" s="24"/>
      <c r="OGD182" s="24"/>
      <c r="OGE182" s="24"/>
      <c r="OGF182" s="24"/>
      <c r="OGG182" s="24"/>
      <c r="OGH182" s="24"/>
      <c r="OGI182" s="24"/>
      <c r="OGJ182" s="24"/>
      <c r="OGK182" s="24"/>
      <c r="OGL182" s="24"/>
      <c r="OGM182" s="24"/>
      <c r="OGN182" s="24"/>
      <c r="OGO182" s="24"/>
      <c r="OGP182" s="24"/>
      <c r="OGQ182" s="24"/>
      <c r="OGR182" s="24"/>
      <c r="OGS182" s="24"/>
      <c r="OGT182" s="24"/>
      <c r="OGU182" s="24"/>
      <c r="OGV182" s="24"/>
      <c r="OGW182" s="24"/>
      <c r="OGX182" s="24"/>
      <c r="OGY182" s="24"/>
      <c r="OGZ182" s="24"/>
      <c r="OHA182" s="24"/>
      <c r="OHB182" s="24"/>
      <c r="OHC182" s="24"/>
      <c r="OHD182" s="24"/>
      <c r="OHE182" s="24"/>
      <c r="OHF182" s="24"/>
      <c r="OHG182" s="24"/>
      <c r="OHH182" s="24"/>
      <c r="OHI182" s="24"/>
      <c r="OHJ182" s="24"/>
      <c r="OHK182" s="24"/>
      <c r="OHL182" s="24"/>
      <c r="OHM182" s="24"/>
      <c r="OHN182" s="24"/>
      <c r="OHO182" s="24"/>
      <c r="OHP182" s="24"/>
      <c r="OHQ182" s="24"/>
      <c r="OHR182" s="24"/>
      <c r="OHS182" s="24"/>
      <c r="OHT182" s="24"/>
      <c r="OHU182" s="24"/>
      <c r="OHV182" s="24"/>
      <c r="OHW182" s="24"/>
      <c r="OHX182" s="24"/>
      <c r="OHY182" s="24"/>
      <c r="OHZ182" s="24"/>
      <c r="OIA182" s="24"/>
      <c r="OIB182" s="24"/>
      <c r="OIC182" s="24"/>
      <c r="OID182" s="24"/>
      <c r="OIE182" s="24"/>
      <c r="OIF182" s="24"/>
      <c r="OIG182" s="24"/>
      <c r="OIH182" s="24"/>
      <c r="OII182" s="24"/>
      <c r="OIJ182" s="24"/>
      <c r="OIK182" s="24"/>
      <c r="OIL182" s="24"/>
      <c r="OIM182" s="24"/>
      <c r="OIN182" s="24"/>
      <c r="OIO182" s="24"/>
      <c r="OIP182" s="24"/>
      <c r="OIQ182" s="24"/>
      <c r="OIR182" s="24"/>
      <c r="OIS182" s="24"/>
      <c r="OIT182" s="24"/>
      <c r="OIU182" s="24"/>
      <c r="OIV182" s="24"/>
      <c r="OIW182" s="24"/>
      <c r="OIX182" s="24"/>
      <c r="OIY182" s="24"/>
      <c r="OIZ182" s="24"/>
      <c r="OJA182" s="24"/>
      <c r="OJB182" s="24"/>
      <c r="OJC182" s="24"/>
      <c r="OJD182" s="24"/>
      <c r="OJE182" s="24"/>
      <c r="OJF182" s="24"/>
      <c r="OJG182" s="24"/>
      <c r="OJH182" s="24"/>
      <c r="OJI182" s="24"/>
      <c r="OJJ182" s="24"/>
      <c r="OJK182" s="24"/>
      <c r="OJL182" s="24"/>
      <c r="OJM182" s="24"/>
      <c r="OJN182" s="24"/>
      <c r="OJO182" s="24"/>
      <c r="OJP182" s="24"/>
      <c r="OJQ182" s="24"/>
      <c r="OJR182" s="24"/>
      <c r="OJS182" s="24"/>
      <c r="OJT182" s="24"/>
      <c r="OJU182" s="24"/>
      <c r="OJV182" s="24"/>
      <c r="OJW182" s="24"/>
      <c r="OJX182" s="24"/>
      <c r="OJY182" s="24"/>
      <c r="OJZ182" s="24"/>
      <c r="OKA182" s="24"/>
      <c r="OKB182" s="24"/>
      <c r="OKC182" s="24"/>
      <c r="OKD182" s="24"/>
      <c r="OKE182" s="24"/>
      <c r="OKF182" s="24"/>
      <c r="OKG182" s="24"/>
      <c r="OKH182" s="24"/>
      <c r="OKI182" s="24"/>
      <c r="OKJ182" s="24"/>
      <c r="OKK182" s="24"/>
      <c r="OKL182" s="24"/>
      <c r="OKM182" s="24"/>
      <c r="OKN182" s="24"/>
      <c r="OKO182" s="24"/>
      <c r="OKP182" s="24"/>
      <c r="OKQ182" s="24"/>
      <c r="OKR182" s="24"/>
      <c r="OKS182" s="24"/>
      <c r="OKT182" s="24"/>
      <c r="OKU182" s="24"/>
      <c r="OKV182" s="24"/>
      <c r="OKW182" s="24"/>
      <c r="OKX182" s="24"/>
      <c r="OKY182" s="24"/>
      <c r="OKZ182" s="24"/>
      <c r="OLA182" s="24"/>
      <c r="OLB182" s="24"/>
      <c r="OLC182" s="24"/>
      <c r="OLD182" s="24"/>
      <c r="OLE182" s="24"/>
      <c r="OLF182" s="24"/>
      <c r="OLG182" s="24"/>
      <c r="OLH182" s="24"/>
      <c r="OLI182" s="24"/>
      <c r="OLJ182" s="24"/>
      <c r="OLK182" s="24"/>
      <c r="OLL182" s="24"/>
      <c r="OLM182" s="24"/>
      <c r="OLN182" s="24"/>
      <c r="OLO182" s="24"/>
      <c r="OLP182" s="24"/>
      <c r="OLQ182" s="24"/>
      <c r="OLR182" s="24"/>
      <c r="OLS182" s="24"/>
      <c r="OLT182" s="24"/>
      <c r="OLU182" s="24"/>
      <c r="OLV182" s="24"/>
      <c r="OLW182" s="24"/>
      <c r="OLX182" s="24"/>
      <c r="OLY182" s="24"/>
      <c r="OLZ182" s="24"/>
      <c r="OMA182" s="24"/>
      <c r="OMB182" s="24"/>
      <c r="OMC182" s="24"/>
      <c r="OMD182" s="24"/>
      <c r="OME182" s="24"/>
      <c r="OMF182" s="24"/>
      <c r="OMG182" s="24"/>
      <c r="OMH182" s="24"/>
      <c r="OMI182" s="24"/>
      <c r="OMJ182" s="24"/>
      <c r="OMK182" s="24"/>
      <c r="OML182" s="24"/>
      <c r="OMM182" s="24"/>
      <c r="OMN182" s="24"/>
      <c r="OMO182" s="24"/>
      <c r="OMP182" s="24"/>
      <c r="OMQ182" s="24"/>
      <c r="OMR182" s="24"/>
      <c r="OMS182" s="24"/>
      <c r="OMT182" s="24"/>
      <c r="OMU182" s="24"/>
      <c r="OMV182" s="24"/>
      <c r="OMW182" s="24"/>
      <c r="OMX182" s="24"/>
      <c r="OMY182" s="24"/>
      <c r="OMZ182" s="24"/>
      <c r="ONA182" s="24"/>
      <c r="ONB182" s="24"/>
      <c r="ONC182" s="24"/>
      <c r="OND182" s="24"/>
      <c r="ONE182" s="24"/>
      <c r="ONF182" s="24"/>
      <c r="ONG182" s="24"/>
      <c r="ONH182" s="24"/>
      <c r="ONI182" s="24"/>
      <c r="ONJ182" s="24"/>
      <c r="ONK182" s="24"/>
      <c r="ONL182" s="24"/>
      <c r="ONM182" s="24"/>
      <c r="ONN182" s="24"/>
      <c r="ONO182" s="24"/>
      <c r="ONP182" s="24"/>
      <c r="ONQ182" s="24"/>
      <c r="ONR182" s="24"/>
      <c r="ONS182" s="24"/>
      <c r="ONT182" s="24"/>
      <c r="ONU182" s="24"/>
      <c r="ONV182" s="24"/>
      <c r="ONW182" s="24"/>
      <c r="ONX182" s="24"/>
      <c r="ONY182" s="24"/>
      <c r="ONZ182" s="24"/>
      <c r="OOA182" s="24"/>
      <c r="OOB182" s="24"/>
      <c r="OOC182" s="24"/>
      <c r="OOD182" s="24"/>
      <c r="OOE182" s="24"/>
      <c r="OOF182" s="24"/>
      <c r="OOG182" s="24"/>
      <c r="OOH182" s="24"/>
      <c r="OOI182" s="24"/>
      <c r="OOJ182" s="24"/>
      <c r="OOK182" s="24"/>
      <c r="OOL182" s="24"/>
      <c r="OOM182" s="24"/>
      <c r="OON182" s="24"/>
      <c r="OOO182" s="24"/>
      <c r="OOP182" s="24"/>
      <c r="OOQ182" s="24"/>
      <c r="OOR182" s="24"/>
      <c r="OOS182" s="24"/>
      <c r="OOT182" s="24"/>
      <c r="OOU182" s="24"/>
      <c r="OOV182" s="24"/>
      <c r="OOW182" s="24"/>
      <c r="OOX182" s="24"/>
      <c r="OOY182" s="24"/>
      <c r="OOZ182" s="24"/>
      <c r="OPA182" s="24"/>
      <c r="OPB182" s="24"/>
      <c r="OPC182" s="24"/>
      <c r="OPD182" s="24"/>
      <c r="OPE182" s="24"/>
      <c r="OPF182" s="24"/>
      <c r="OPG182" s="24"/>
      <c r="OPH182" s="24"/>
      <c r="OPI182" s="24"/>
      <c r="OPJ182" s="24"/>
      <c r="OPK182" s="24"/>
      <c r="OPL182" s="24"/>
      <c r="OPM182" s="24"/>
      <c r="OPN182" s="24"/>
      <c r="OPO182" s="24"/>
      <c r="OPP182" s="24"/>
      <c r="OPQ182" s="24"/>
      <c r="OPR182" s="24"/>
      <c r="OPS182" s="24"/>
      <c r="OPT182" s="24"/>
      <c r="OPU182" s="24"/>
      <c r="OPV182" s="24"/>
      <c r="OPW182" s="24"/>
      <c r="OPX182" s="24"/>
      <c r="OPY182" s="24"/>
      <c r="OPZ182" s="24"/>
      <c r="OQA182" s="24"/>
      <c r="OQB182" s="24"/>
      <c r="OQC182" s="24"/>
      <c r="OQD182" s="24"/>
      <c r="OQE182" s="24"/>
      <c r="OQF182" s="24"/>
      <c r="OQG182" s="24"/>
      <c r="OQH182" s="24"/>
      <c r="OQI182" s="24"/>
      <c r="OQJ182" s="24"/>
      <c r="OQK182" s="24"/>
      <c r="OQL182" s="24"/>
      <c r="OQM182" s="24"/>
      <c r="OQN182" s="24"/>
      <c r="OQO182" s="24"/>
      <c r="OQP182" s="24"/>
      <c r="OQQ182" s="24"/>
      <c r="OQR182" s="24"/>
      <c r="OQS182" s="24"/>
      <c r="OQT182" s="24"/>
      <c r="OQU182" s="24"/>
      <c r="OQV182" s="24"/>
      <c r="OQW182" s="24"/>
      <c r="OQX182" s="24"/>
      <c r="OQY182" s="24"/>
      <c r="OQZ182" s="24"/>
      <c r="ORA182" s="24"/>
      <c r="ORB182" s="24"/>
      <c r="ORC182" s="24"/>
      <c r="ORD182" s="24"/>
      <c r="ORE182" s="24"/>
      <c r="ORF182" s="24"/>
      <c r="ORG182" s="24"/>
      <c r="ORH182" s="24"/>
      <c r="ORI182" s="24"/>
      <c r="ORJ182" s="24"/>
      <c r="ORK182" s="24"/>
      <c r="ORL182" s="24"/>
      <c r="ORM182" s="24"/>
      <c r="ORN182" s="24"/>
      <c r="ORO182" s="24"/>
      <c r="ORP182" s="24"/>
      <c r="ORQ182" s="24"/>
      <c r="ORR182" s="24"/>
      <c r="ORS182" s="24"/>
      <c r="ORT182" s="24"/>
      <c r="ORU182" s="24"/>
      <c r="ORV182" s="24"/>
      <c r="ORW182" s="24"/>
      <c r="ORX182" s="24"/>
      <c r="ORY182" s="24"/>
      <c r="ORZ182" s="24"/>
      <c r="OSA182" s="24"/>
      <c r="OSB182" s="24"/>
      <c r="OSC182" s="24"/>
      <c r="OSD182" s="24"/>
      <c r="OSE182" s="24"/>
      <c r="OSF182" s="24"/>
      <c r="OSG182" s="24"/>
      <c r="OSH182" s="24"/>
      <c r="OSI182" s="24"/>
      <c r="OSJ182" s="24"/>
      <c r="OSK182" s="24"/>
      <c r="OSL182" s="24"/>
      <c r="OSM182" s="24"/>
      <c r="OSN182" s="24"/>
      <c r="OSO182" s="24"/>
      <c r="OSP182" s="24"/>
      <c r="OSQ182" s="24"/>
      <c r="OSR182" s="24"/>
      <c r="OSS182" s="24"/>
      <c r="OST182" s="24"/>
      <c r="OSU182" s="24"/>
      <c r="OSV182" s="24"/>
      <c r="OSW182" s="24"/>
      <c r="OSX182" s="24"/>
      <c r="OSY182" s="24"/>
      <c r="OSZ182" s="24"/>
      <c r="OTA182" s="24"/>
      <c r="OTB182" s="24"/>
      <c r="OTC182" s="24"/>
      <c r="OTD182" s="24"/>
      <c r="OTE182" s="24"/>
      <c r="OTF182" s="24"/>
      <c r="OTG182" s="24"/>
      <c r="OTH182" s="24"/>
      <c r="OTI182" s="24"/>
      <c r="OTJ182" s="24"/>
      <c r="OTK182" s="24"/>
      <c r="OTL182" s="24"/>
      <c r="OTM182" s="24"/>
      <c r="OTN182" s="24"/>
      <c r="OTO182" s="24"/>
      <c r="OTP182" s="24"/>
      <c r="OTQ182" s="24"/>
      <c r="OTR182" s="24"/>
      <c r="OTS182" s="24"/>
      <c r="OTT182" s="24"/>
      <c r="OTU182" s="24"/>
      <c r="OTV182" s="24"/>
      <c r="OTW182" s="24"/>
      <c r="OTX182" s="24"/>
      <c r="OTY182" s="24"/>
      <c r="OTZ182" s="24"/>
      <c r="OUA182" s="24"/>
      <c r="OUB182" s="24"/>
      <c r="OUC182" s="24"/>
      <c r="OUD182" s="24"/>
      <c r="OUE182" s="24"/>
      <c r="OUF182" s="24"/>
      <c r="OUG182" s="24"/>
      <c r="OUH182" s="24"/>
      <c r="OUI182" s="24"/>
      <c r="OUJ182" s="24"/>
      <c r="OUK182" s="24"/>
      <c r="OUL182" s="24"/>
      <c r="OUM182" s="24"/>
      <c r="OUN182" s="24"/>
      <c r="OUO182" s="24"/>
      <c r="OUP182" s="24"/>
      <c r="OUQ182" s="24"/>
      <c r="OUR182" s="24"/>
      <c r="OUS182" s="24"/>
      <c r="OUT182" s="24"/>
      <c r="OUU182" s="24"/>
      <c r="OUV182" s="24"/>
      <c r="OUW182" s="24"/>
      <c r="OUX182" s="24"/>
      <c r="OUY182" s="24"/>
      <c r="OUZ182" s="24"/>
      <c r="OVA182" s="24"/>
      <c r="OVB182" s="24"/>
      <c r="OVC182" s="24"/>
      <c r="OVD182" s="24"/>
      <c r="OVE182" s="24"/>
      <c r="OVF182" s="24"/>
      <c r="OVG182" s="24"/>
      <c r="OVH182" s="24"/>
      <c r="OVI182" s="24"/>
      <c r="OVJ182" s="24"/>
      <c r="OVK182" s="24"/>
      <c r="OVL182" s="24"/>
      <c r="OVM182" s="24"/>
      <c r="OVN182" s="24"/>
      <c r="OVO182" s="24"/>
      <c r="OVP182" s="24"/>
      <c r="OVQ182" s="24"/>
      <c r="OVR182" s="24"/>
      <c r="OVS182" s="24"/>
      <c r="OVT182" s="24"/>
      <c r="OVU182" s="24"/>
      <c r="OVV182" s="24"/>
      <c r="OVW182" s="24"/>
      <c r="OVX182" s="24"/>
      <c r="OVY182" s="24"/>
      <c r="OVZ182" s="24"/>
      <c r="OWA182" s="24"/>
      <c r="OWB182" s="24"/>
      <c r="OWC182" s="24"/>
      <c r="OWD182" s="24"/>
      <c r="OWE182" s="24"/>
      <c r="OWF182" s="24"/>
      <c r="OWG182" s="24"/>
      <c r="OWH182" s="24"/>
      <c r="OWI182" s="24"/>
      <c r="OWJ182" s="24"/>
      <c r="OWK182" s="24"/>
      <c r="OWL182" s="24"/>
      <c r="OWM182" s="24"/>
      <c r="OWN182" s="24"/>
      <c r="OWO182" s="24"/>
      <c r="OWP182" s="24"/>
      <c r="OWQ182" s="24"/>
      <c r="OWR182" s="24"/>
      <c r="OWS182" s="24"/>
      <c r="OWT182" s="24"/>
      <c r="OWU182" s="24"/>
      <c r="OWV182" s="24"/>
      <c r="OWW182" s="24"/>
      <c r="OWX182" s="24"/>
      <c r="OWY182" s="24"/>
      <c r="OWZ182" s="24"/>
      <c r="OXA182" s="24"/>
      <c r="OXB182" s="24"/>
      <c r="OXC182" s="24"/>
      <c r="OXD182" s="24"/>
      <c r="OXE182" s="24"/>
      <c r="OXF182" s="24"/>
      <c r="OXG182" s="24"/>
      <c r="OXH182" s="24"/>
      <c r="OXI182" s="24"/>
      <c r="OXJ182" s="24"/>
      <c r="OXK182" s="24"/>
      <c r="OXL182" s="24"/>
      <c r="OXM182" s="24"/>
      <c r="OXN182" s="24"/>
      <c r="OXO182" s="24"/>
      <c r="OXP182" s="24"/>
      <c r="OXQ182" s="24"/>
      <c r="OXR182" s="24"/>
      <c r="OXS182" s="24"/>
      <c r="OXT182" s="24"/>
      <c r="OXU182" s="24"/>
      <c r="OXV182" s="24"/>
      <c r="OXW182" s="24"/>
      <c r="OXX182" s="24"/>
      <c r="OXY182" s="24"/>
      <c r="OXZ182" s="24"/>
      <c r="OYA182" s="24"/>
      <c r="OYB182" s="24"/>
      <c r="OYC182" s="24"/>
      <c r="OYD182" s="24"/>
      <c r="OYE182" s="24"/>
      <c r="OYF182" s="24"/>
      <c r="OYG182" s="24"/>
      <c r="OYH182" s="24"/>
      <c r="OYI182" s="24"/>
      <c r="OYJ182" s="24"/>
      <c r="OYK182" s="24"/>
      <c r="OYL182" s="24"/>
      <c r="OYM182" s="24"/>
      <c r="OYN182" s="24"/>
      <c r="OYO182" s="24"/>
      <c r="OYP182" s="24"/>
      <c r="OYQ182" s="24"/>
      <c r="OYR182" s="24"/>
      <c r="OYS182" s="24"/>
      <c r="OYT182" s="24"/>
      <c r="OYU182" s="24"/>
      <c r="OYV182" s="24"/>
      <c r="OYW182" s="24"/>
      <c r="OYX182" s="24"/>
      <c r="OYY182" s="24"/>
      <c r="OYZ182" s="24"/>
      <c r="OZA182" s="24"/>
      <c r="OZB182" s="24"/>
      <c r="OZC182" s="24"/>
      <c r="OZD182" s="24"/>
      <c r="OZE182" s="24"/>
      <c r="OZF182" s="24"/>
      <c r="OZG182" s="24"/>
      <c r="OZH182" s="24"/>
      <c r="OZI182" s="24"/>
      <c r="OZJ182" s="24"/>
      <c r="OZK182" s="24"/>
      <c r="OZL182" s="24"/>
      <c r="OZM182" s="24"/>
      <c r="OZN182" s="24"/>
      <c r="OZO182" s="24"/>
      <c r="OZP182" s="24"/>
      <c r="OZQ182" s="24"/>
      <c r="OZR182" s="24"/>
      <c r="OZS182" s="24"/>
      <c r="OZT182" s="24"/>
      <c r="OZU182" s="24"/>
      <c r="OZV182" s="24"/>
      <c r="OZW182" s="24"/>
      <c r="OZX182" s="24"/>
      <c r="OZY182" s="24"/>
      <c r="OZZ182" s="24"/>
      <c r="PAA182" s="24"/>
      <c r="PAB182" s="24"/>
      <c r="PAC182" s="24"/>
      <c r="PAD182" s="24"/>
      <c r="PAE182" s="24"/>
      <c r="PAF182" s="24"/>
      <c r="PAG182" s="24"/>
      <c r="PAH182" s="24"/>
      <c r="PAI182" s="24"/>
      <c r="PAJ182" s="24"/>
      <c r="PAK182" s="24"/>
      <c r="PAL182" s="24"/>
      <c r="PAM182" s="24"/>
      <c r="PAN182" s="24"/>
      <c r="PAO182" s="24"/>
      <c r="PAP182" s="24"/>
      <c r="PAQ182" s="24"/>
      <c r="PAR182" s="24"/>
      <c r="PAS182" s="24"/>
      <c r="PAT182" s="24"/>
      <c r="PAU182" s="24"/>
      <c r="PAV182" s="24"/>
      <c r="PAW182" s="24"/>
      <c r="PAX182" s="24"/>
      <c r="PAY182" s="24"/>
      <c r="PAZ182" s="24"/>
      <c r="PBA182" s="24"/>
      <c r="PBB182" s="24"/>
      <c r="PBC182" s="24"/>
      <c r="PBD182" s="24"/>
      <c r="PBE182" s="24"/>
      <c r="PBF182" s="24"/>
      <c r="PBG182" s="24"/>
      <c r="PBH182" s="24"/>
      <c r="PBI182" s="24"/>
      <c r="PBJ182" s="24"/>
      <c r="PBK182" s="24"/>
      <c r="PBL182" s="24"/>
      <c r="PBM182" s="24"/>
      <c r="PBN182" s="24"/>
      <c r="PBO182" s="24"/>
      <c r="PBP182" s="24"/>
      <c r="PBQ182" s="24"/>
      <c r="PBR182" s="24"/>
      <c r="PBS182" s="24"/>
      <c r="PBT182" s="24"/>
      <c r="PBU182" s="24"/>
      <c r="PBV182" s="24"/>
      <c r="PBW182" s="24"/>
      <c r="PBX182" s="24"/>
      <c r="PBY182" s="24"/>
      <c r="PBZ182" s="24"/>
      <c r="PCA182" s="24"/>
      <c r="PCB182" s="24"/>
      <c r="PCC182" s="24"/>
      <c r="PCD182" s="24"/>
      <c r="PCE182" s="24"/>
      <c r="PCF182" s="24"/>
      <c r="PCG182" s="24"/>
      <c r="PCH182" s="24"/>
      <c r="PCI182" s="24"/>
      <c r="PCJ182" s="24"/>
      <c r="PCK182" s="24"/>
      <c r="PCL182" s="24"/>
      <c r="PCM182" s="24"/>
      <c r="PCN182" s="24"/>
      <c r="PCO182" s="24"/>
      <c r="PCP182" s="24"/>
      <c r="PCQ182" s="24"/>
      <c r="PCR182" s="24"/>
      <c r="PCS182" s="24"/>
      <c r="PCT182" s="24"/>
      <c r="PCU182" s="24"/>
      <c r="PCV182" s="24"/>
      <c r="PCW182" s="24"/>
      <c r="PCX182" s="24"/>
      <c r="PCY182" s="24"/>
      <c r="PCZ182" s="24"/>
      <c r="PDA182" s="24"/>
      <c r="PDB182" s="24"/>
      <c r="PDC182" s="24"/>
      <c r="PDD182" s="24"/>
      <c r="PDE182" s="24"/>
      <c r="PDF182" s="24"/>
      <c r="PDG182" s="24"/>
      <c r="PDH182" s="24"/>
      <c r="PDI182" s="24"/>
      <c r="PDJ182" s="24"/>
      <c r="PDK182" s="24"/>
      <c r="PDL182" s="24"/>
      <c r="PDM182" s="24"/>
      <c r="PDN182" s="24"/>
      <c r="PDO182" s="24"/>
      <c r="PDP182" s="24"/>
      <c r="PDQ182" s="24"/>
      <c r="PDR182" s="24"/>
      <c r="PDS182" s="24"/>
      <c r="PDT182" s="24"/>
      <c r="PDU182" s="24"/>
      <c r="PDV182" s="24"/>
      <c r="PDW182" s="24"/>
      <c r="PDX182" s="24"/>
      <c r="PDY182" s="24"/>
      <c r="PDZ182" s="24"/>
      <c r="PEA182" s="24"/>
      <c r="PEB182" s="24"/>
      <c r="PEC182" s="24"/>
      <c r="PED182" s="24"/>
      <c r="PEE182" s="24"/>
      <c r="PEF182" s="24"/>
      <c r="PEG182" s="24"/>
      <c r="PEH182" s="24"/>
      <c r="PEI182" s="24"/>
      <c r="PEJ182" s="24"/>
      <c r="PEK182" s="24"/>
      <c r="PEL182" s="24"/>
      <c r="PEM182" s="24"/>
      <c r="PEN182" s="24"/>
      <c r="PEO182" s="24"/>
      <c r="PEP182" s="24"/>
      <c r="PEQ182" s="24"/>
      <c r="PER182" s="24"/>
      <c r="PES182" s="24"/>
      <c r="PET182" s="24"/>
      <c r="PEU182" s="24"/>
      <c r="PEV182" s="24"/>
      <c r="PEW182" s="24"/>
      <c r="PEX182" s="24"/>
      <c r="PEY182" s="24"/>
      <c r="PEZ182" s="24"/>
      <c r="PFA182" s="24"/>
      <c r="PFB182" s="24"/>
      <c r="PFC182" s="24"/>
      <c r="PFD182" s="24"/>
      <c r="PFE182" s="24"/>
      <c r="PFF182" s="24"/>
      <c r="PFG182" s="24"/>
      <c r="PFH182" s="24"/>
      <c r="PFI182" s="24"/>
      <c r="PFJ182" s="24"/>
      <c r="PFK182" s="24"/>
      <c r="PFL182" s="24"/>
      <c r="PFM182" s="24"/>
      <c r="PFN182" s="24"/>
      <c r="PFO182" s="24"/>
      <c r="PFP182" s="24"/>
      <c r="PFQ182" s="24"/>
      <c r="PFR182" s="24"/>
      <c r="PFS182" s="24"/>
      <c r="PFT182" s="24"/>
      <c r="PFU182" s="24"/>
      <c r="PFV182" s="24"/>
      <c r="PFW182" s="24"/>
      <c r="PFX182" s="24"/>
      <c r="PFY182" s="24"/>
      <c r="PFZ182" s="24"/>
      <c r="PGA182" s="24"/>
      <c r="PGB182" s="24"/>
      <c r="PGC182" s="24"/>
      <c r="PGD182" s="24"/>
      <c r="PGE182" s="24"/>
      <c r="PGF182" s="24"/>
      <c r="PGG182" s="24"/>
      <c r="PGH182" s="24"/>
      <c r="PGI182" s="24"/>
      <c r="PGJ182" s="24"/>
      <c r="PGK182" s="24"/>
      <c r="PGL182" s="24"/>
      <c r="PGM182" s="24"/>
      <c r="PGN182" s="24"/>
      <c r="PGO182" s="24"/>
      <c r="PGP182" s="24"/>
      <c r="PGQ182" s="24"/>
      <c r="PGR182" s="24"/>
      <c r="PGS182" s="24"/>
      <c r="PGT182" s="24"/>
      <c r="PGU182" s="24"/>
      <c r="PGV182" s="24"/>
      <c r="PGW182" s="24"/>
      <c r="PGX182" s="24"/>
      <c r="PGY182" s="24"/>
      <c r="PGZ182" s="24"/>
      <c r="PHA182" s="24"/>
      <c r="PHB182" s="24"/>
      <c r="PHC182" s="24"/>
      <c r="PHD182" s="24"/>
      <c r="PHE182" s="24"/>
      <c r="PHF182" s="24"/>
      <c r="PHG182" s="24"/>
      <c r="PHH182" s="24"/>
      <c r="PHI182" s="24"/>
      <c r="PHJ182" s="24"/>
      <c r="PHK182" s="24"/>
      <c r="PHL182" s="24"/>
      <c r="PHM182" s="24"/>
      <c r="PHN182" s="24"/>
      <c r="PHO182" s="24"/>
      <c r="PHP182" s="24"/>
      <c r="PHQ182" s="24"/>
      <c r="PHR182" s="24"/>
      <c r="PHS182" s="24"/>
      <c r="PHT182" s="24"/>
      <c r="PHU182" s="24"/>
      <c r="PHV182" s="24"/>
      <c r="PHW182" s="24"/>
      <c r="PHX182" s="24"/>
      <c r="PHY182" s="24"/>
      <c r="PHZ182" s="24"/>
      <c r="PIA182" s="24"/>
      <c r="PIB182" s="24"/>
      <c r="PIC182" s="24"/>
      <c r="PID182" s="24"/>
      <c r="PIE182" s="24"/>
      <c r="PIF182" s="24"/>
      <c r="PIG182" s="24"/>
      <c r="PIH182" s="24"/>
      <c r="PII182" s="24"/>
      <c r="PIJ182" s="24"/>
      <c r="PIK182" s="24"/>
      <c r="PIL182" s="24"/>
      <c r="PIM182" s="24"/>
      <c r="PIN182" s="24"/>
      <c r="PIO182" s="24"/>
      <c r="PIP182" s="24"/>
      <c r="PIQ182" s="24"/>
      <c r="PIR182" s="24"/>
      <c r="PIS182" s="24"/>
      <c r="PIT182" s="24"/>
      <c r="PIU182" s="24"/>
      <c r="PIV182" s="24"/>
      <c r="PIW182" s="24"/>
      <c r="PIX182" s="24"/>
      <c r="PIY182" s="24"/>
      <c r="PIZ182" s="24"/>
      <c r="PJA182" s="24"/>
      <c r="PJB182" s="24"/>
      <c r="PJC182" s="24"/>
      <c r="PJD182" s="24"/>
      <c r="PJE182" s="24"/>
      <c r="PJF182" s="24"/>
      <c r="PJG182" s="24"/>
      <c r="PJH182" s="24"/>
      <c r="PJI182" s="24"/>
      <c r="PJJ182" s="24"/>
      <c r="PJK182" s="24"/>
      <c r="PJL182" s="24"/>
      <c r="PJM182" s="24"/>
      <c r="PJN182" s="24"/>
      <c r="PJO182" s="24"/>
      <c r="PJP182" s="24"/>
      <c r="PJQ182" s="24"/>
      <c r="PJR182" s="24"/>
      <c r="PJS182" s="24"/>
      <c r="PJT182" s="24"/>
      <c r="PJU182" s="24"/>
      <c r="PJV182" s="24"/>
      <c r="PJW182" s="24"/>
      <c r="PJX182" s="24"/>
      <c r="PJY182" s="24"/>
      <c r="PJZ182" s="24"/>
      <c r="PKA182" s="24"/>
      <c r="PKB182" s="24"/>
      <c r="PKC182" s="24"/>
      <c r="PKD182" s="24"/>
      <c r="PKE182" s="24"/>
      <c r="PKF182" s="24"/>
      <c r="PKG182" s="24"/>
      <c r="PKH182" s="24"/>
      <c r="PKI182" s="24"/>
      <c r="PKJ182" s="24"/>
      <c r="PKK182" s="24"/>
      <c r="PKL182" s="24"/>
      <c r="PKM182" s="24"/>
      <c r="PKN182" s="24"/>
      <c r="PKO182" s="24"/>
      <c r="PKP182" s="24"/>
      <c r="PKQ182" s="24"/>
      <c r="PKR182" s="24"/>
      <c r="PKS182" s="24"/>
      <c r="PKT182" s="24"/>
      <c r="PKU182" s="24"/>
      <c r="PKV182" s="24"/>
      <c r="PKW182" s="24"/>
      <c r="PKX182" s="24"/>
      <c r="PKY182" s="24"/>
      <c r="PKZ182" s="24"/>
      <c r="PLA182" s="24"/>
      <c r="PLB182" s="24"/>
      <c r="PLC182" s="24"/>
      <c r="PLD182" s="24"/>
      <c r="PLE182" s="24"/>
      <c r="PLF182" s="24"/>
      <c r="PLG182" s="24"/>
      <c r="PLH182" s="24"/>
      <c r="PLI182" s="24"/>
      <c r="PLJ182" s="24"/>
      <c r="PLK182" s="24"/>
      <c r="PLL182" s="24"/>
      <c r="PLM182" s="24"/>
      <c r="PLN182" s="24"/>
      <c r="PLO182" s="24"/>
      <c r="PLP182" s="24"/>
      <c r="PLQ182" s="24"/>
      <c r="PLR182" s="24"/>
      <c r="PLS182" s="24"/>
      <c r="PLT182" s="24"/>
      <c r="PLU182" s="24"/>
      <c r="PLV182" s="24"/>
      <c r="PLW182" s="24"/>
      <c r="PLX182" s="24"/>
      <c r="PLY182" s="24"/>
      <c r="PLZ182" s="24"/>
      <c r="PMA182" s="24"/>
      <c r="PMB182" s="24"/>
      <c r="PMC182" s="24"/>
      <c r="PMD182" s="24"/>
      <c r="PME182" s="24"/>
      <c r="PMF182" s="24"/>
      <c r="PMG182" s="24"/>
      <c r="PMH182" s="24"/>
      <c r="PMI182" s="24"/>
      <c r="PMJ182" s="24"/>
      <c r="PMK182" s="24"/>
      <c r="PML182" s="24"/>
      <c r="PMM182" s="24"/>
      <c r="PMN182" s="24"/>
      <c r="PMO182" s="24"/>
      <c r="PMP182" s="24"/>
      <c r="PMQ182" s="24"/>
      <c r="PMR182" s="24"/>
      <c r="PMS182" s="24"/>
      <c r="PMT182" s="24"/>
      <c r="PMU182" s="24"/>
      <c r="PMV182" s="24"/>
      <c r="PMW182" s="24"/>
      <c r="PMX182" s="24"/>
      <c r="PMY182" s="24"/>
      <c r="PMZ182" s="24"/>
      <c r="PNA182" s="24"/>
      <c r="PNB182" s="24"/>
      <c r="PNC182" s="24"/>
      <c r="PND182" s="24"/>
      <c r="PNE182" s="24"/>
      <c r="PNF182" s="24"/>
      <c r="PNG182" s="24"/>
      <c r="PNH182" s="24"/>
      <c r="PNI182" s="24"/>
      <c r="PNJ182" s="24"/>
      <c r="PNK182" s="24"/>
      <c r="PNL182" s="24"/>
      <c r="PNM182" s="24"/>
      <c r="PNN182" s="24"/>
      <c r="PNO182" s="24"/>
      <c r="PNP182" s="24"/>
      <c r="PNQ182" s="24"/>
      <c r="PNR182" s="24"/>
      <c r="PNS182" s="24"/>
      <c r="PNT182" s="24"/>
      <c r="PNU182" s="24"/>
      <c r="PNV182" s="24"/>
      <c r="PNW182" s="24"/>
      <c r="PNX182" s="24"/>
      <c r="PNY182" s="24"/>
      <c r="PNZ182" s="24"/>
      <c r="POA182" s="24"/>
      <c r="POB182" s="24"/>
      <c r="POC182" s="24"/>
      <c r="POD182" s="24"/>
      <c r="POE182" s="24"/>
      <c r="POF182" s="24"/>
      <c r="POG182" s="24"/>
      <c r="POH182" s="24"/>
      <c r="POI182" s="24"/>
      <c r="POJ182" s="24"/>
      <c r="POK182" s="24"/>
      <c r="POL182" s="24"/>
      <c r="POM182" s="24"/>
      <c r="PON182" s="24"/>
      <c r="POO182" s="24"/>
      <c r="POP182" s="24"/>
      <c r="POQ182" s="24"/>
      <c r="POR182" s="24"/>
      <c r="POS182" s="24"/>
      <c r="POT182" s="24"/>
      <c r="POU182" s="24"/>
      <c r="POV182" s="24"/>
      <c r="POW182" s="24"/>
      <c r="POX182" s="24"/>
      <c r="POY182" s="24"/>
      <c r="POZ182" s="24"/>
      <c r="PPA182" s="24"/>
      <c r="PPB182" s="24"/>
      <c r="PPC182" s="24"/>
      <c r="PPD182" s="24"/>
      <c r="PPE182" s="24"/>
      <c r="PPF182" s="24"/>
      <c r="PPG182" s="24"/>
      <c r="PPH182" s="24"/>
      <c r="PPI182" s="24"/>
      <c r="PPJ182" s="24"/>
      <c r="PPK182" s="24"/>
      <c r="PPL182" s="24"/>
      <c r="PPM182" s="24"/>
      <c r="PPN182" s="24"/>
      <c r="PPO182" s="24"/>
      <c r="PPP182" s="24"/>
      <c r="PPQ182" s="24"/>
      <c r="PPR182" s="24"/>
      <c r="PPS182" s="24"/>
      <c r="PPT182" s="24"/>
      <c r="PPU182" s="24"/>
      <c r="PPV182" s="24"/>
      <c r="PPW182" s="24"/>
      <c r="PPX182" s="24"/>
      <c r="PPY182" s="24"/>
      <c r="PPZ182" s="24"/>
      <c r="PQA182" s="24"/>
      <c r="PQB182" s="24"/>
      <c r="PQC182" s="24"/>
      <c r="PQD182" s="24"/>
      <c r="PQE182" s="24"/>
      <c r="PQF182" s="24"/>
      <c r="PQG182" s="24"/>
      <c r="PQH182" s="24"/>
      <c r="PQI182" s="24"/>
      <c r="PQJ182" s="24"/>
      <c r="PQK182" s="24"/>
      <c r="PQL182" s="24"/>
      <c r="PQM182" s="24"/>
      <c r="PQN182" s="24"/>
      <c r="PQO182" s="24"/>
      <c r="PQP182" s="24"/>
      <c r="PQQ182" s="24"/>
      <c r="PQR182" s="24"/>
      <c r="PQS182" s="24"/>
      <c r="PQT182" s="24"/>
      <c r="PQU182" s="24"/>
      <c r="PQV182" s="24"/>
      <c r="PQW182" s="24"/>
      <c r="PQX182" s="24"/>
      <c r="PQY182" s="24"/>
      <c r="PQZ182" s="24"/>
      <c r="PRA182" s="24"/>
      <c r="PRB182" s="24"/>
      <c r="PRC182" s="24"/>
      <c r="PRD182" s="24"/>
      <c r="PRE182" s="24"/>
      <c r="PRF182" s="24"/>
      <c r="PRG182" s="24"/>
      <c r="PRH182" s="24"/>
      <c r="PRI182" s="24"/>
      <c r="PRJ182" s="24"/>
      <c r="PRK182" s="24"/>
      <c r="PRL182" s="24"/>
      <c r="PRM182" s="24"/>
      <c r="PRN182" s="24"/>
      <c r="PRO182" s="24"/>
      <c r="PRP182" s="24"/>
      <c r="PRQ182" s="24"/>
      <c r="PRR182" s="24"/>
      <c r="PRS182" s="24"/>
      <c r="PRT182" s="24"/>
      <c r="PRU182" s="24"/>
      <c r="PRV182" s="24"/>
      <c r="PRW182" s="24"/>
      <c r="PRX182" s="24"/>
      <c r="PRY182" s="24"/>
      <c r="PRZ182" s="24"/>
      <c r="PSA182" s="24"/>
      <c r="PSB182" s="24"/>
      <c r="PSC182" s="24"/>
      <c r="PSD182" s="24"/>
      <c r="PSE182" s="24"/>
      <c r="PSF182" s="24"/>
      <c r="PSG182" s="24"/>
      <c r="PSH182" s="24"/>
      <c r="PSI182" s="24"/>
      <c r="PSJ182" s="24"/>
      <c r="PSK182" s="24"/>
      <c r="PSL182" s="24"/>
      <c r="PSM182" s="24"/>
      <c r="PSN182" s="24"/>
      <c r="PSO182" s="24"/>
      <c r="PSP182" s="24"/>
      <c r="PSQ182" s="24"/>
      <c r="PSR182" s="24"/>
      <c r="PSS182" s="24"/>
      <c r="PST182" s="24"/>
      <c r="PSU182" s="24"/>
      <c r="PSV182" s="24"/>
      <c r="PSW182" s="24"/>
      <c r="PSX182" s="24"/>
      <c r="PSY182" s="24"/>
      <c r="PSZ182" s="24"/>
      <c r="PTA182" s="24"/>
      <c r="PTB182" s="24"/>
      <c r="PTC182" s="24"/>
      <c r="PTD182" s="24"/>
      <c r="PTE182" s="24"/>
      <c r="PTF182" s="24"/>
      <c r="PTG182" s="24"/>
      <c r="PTH182" s="24"/>
      <c r="PTI182" s="24"/>
      <c r="PTJ182" s="24"/>
      <c r="PTK182" s="24"/>
      <c r="PTL182" s="24"/>
      <c r="PTM182" s="24"/>
      <c r="PTN182" s="24"/>
      <c r="PTO182" s="24"/>
      <c r="PTP182" s="24"/>
      <c r="PTQ182" s="24"/>
      <c r="PTR182" s="24"/>
      <c r="PTS182" s="24"/>
      <c r="PTT182" s="24"/>
      <c r="PTU182" s="24"/>
      <c r="PTV182" s="24"/>
      <c r="PTW182" s="24"/>
      <c r="PTX182" s="24"/>
      <c r="PTY182" s="24"/>
      <c r="PTZ182" s="24"/>
      <c r="PUA182" s="24"/>
      <c r="PUB182" s="24"/>
      <c r="PUC182" s="24"/>
      <c r="PUD182" s="24"/>
      <c r="PUE182" s="24"/>
      <c r="PUF182" s="24"/>
      <c r="PUG182" s="24"/>
      <c r="PUH182" s="24"/>
      <c r="PUI182" s="24"/>
      <c r="PUJ182" s="24"/>
      <c r="PUK182" s="24"/>
      <c r="PUL182" s="24"/>
      <c r="PUM182" s="24"/>
      <c r="PUN182" s="24"/>
      <c r="PUO182" s="24"/>
      <c r="PUP182" s="24"/>
      <c r="PUQ182" s="24"/>
      <c r="PUR182" s="24"/>
      <c r="PUS182" s="24"/>
      <c r="PUT182" s="24"/>
      <c r="PUU182" s="24"/>
      <c r="PUV182" s="24"/>
      <c r="PUW182" s="24"/>
      <c r="PUX182" s="24"/>
      <c r="PUY182" s="24"/>
      <c r="PUZ182" s="24"/>
      <c r="PVA182" s="24"/>
      <c r="PVB182" s="24"/>
      <c r="PVC182" s="24"/>
      <c r="PVD182" s="24"/>
      <c r="PVE182" s="24"/>
      <c r="PVF182" s="24"/>
      <c r="PVG182" s="24"/>
      <c r="PVH182" s="24"/>
      <c r="PVI182" s="24"/>
      <c r="PVJ182" s="24"/>
      <c r="PVK182" s="24"/>
      <c r="PVL182" s="24"/>
      <c r="PVM182" s="24"/>
      <c r="PVN182" s="24"/>
      <c r="PVO182" s="24"/>
      <c r="PVP182" s="24"/>
      <c r="PVQ182" s="24"/>
      <c r="PVR182" s="24"/>
      <c r="PVS182" s="24"/>
      <c r="PVT182" s="24"/>
      <c r="PVU182" s="24"/>
      <c r="PVV182" s="24"/>
      <c r="PVW182" s="24"/>
      <c r="PVX182" s="24"/>
      <c r="PVY182" s="24"/>
      <c r="PVZ182" s="24"/>
      <c r="PWA182" s="24"/>
      <c r="PWB182" s="24"/>
      <c r="PWC182" s="24"/>
      <c r="PWD182" s="24"/>
      <c r="PWE182" s="24"/>
      <c r="PWF182" s="24"/>
      <c r="PWG182" s="24"/>
      <c r="PWH182" s="24"/>
      <c r="PWI182" s="24"/>
      <c r="PWJ182" s="24"/>
      <c r="PWK182" s="24"/>
      <c r="PWL182" s="24"/>
      <c r="PWM182" s="24"/>
      <c r="PWN182" s="24"/>
      <c r="PWO182" s="24"/>
      <c r="PWP182" s="24"/>
      <c r="PWQ182" s="24"/>
      <c r="PWR182" s="24"/>
      <c r="PWS182" s="24"/>
      <c r="PWT182" s="24"/>
      <c r="PWU182" s="24"/>
      <c r="PWV182" s="24"/>
      <c r="PWW182" s="24"/>
      <c r="PWX182" s="24"/>
      <c r="PWY182" s="24"/>
      <c r="PWZ182" s="24"/>
      <c r="PXA182" s="24"/>
      <c r="PXB182" s="24"/>
      <c r="PXC182" s="24"/>
      <c r="PXD182" s="24"/>
      <c r="PXE182" s="24"/>
      <c r="PXF182" s="24"/>
      <c r="PXG182" s="24"/>
      <c r="PXH182" s="24"/>
      <c r="PXI182" s="24"/>
      <c r="PXJ182" s="24"/>
      <c r="PXK182" s="24"/>
      <c r="PXL182" s="24"/>
      <c r="PXM182" s="24"/>
      <c r="PXN182" s="24"/>
      <c r="PXO182" s="24"/>
      <c r="PXP182" s="24"/>
      <c r="PXQ182" s="24"/>
      <c r="PXR182" s="24"/>
      <c r="PXS182" s="24"/>
      <c r="PXT182" s="24"/>
      <c r="PXU182" s="24"/>
      <c r="PXV182" s="24"/>
      <c r="PXW182" s="24"/>
      <c r="PXX182" s="24"/>
      <c r="PXY182" s="24"/>
      <c r="PXZ182" s="24"/>
      <c r="PYA182" s="24"/>
      <c r="PYB182" s="24"/>
      <c r="PYC182" s="24"/>
      <c r="PYD182" s="24"/>
      <c r="PYE182" s="24"/>
      <c r="PYF182" s="24"/>
      <c r="PYG182" s="24"/>
      <c r="PYH182" s="24"/>
      <c r="PYI182" s="24"/>
      <c r="PYJ182" s="24"/>
      <c r="PYK182" s="24"/>
      <c r="PYL182" s="24"/>
      <c r="PYM182" s="24"/>
      <c r="PYN182" s="24"/>
      <c r="PYO182" s="24"/>
      <c r="PYP182" s="24"/>
      <c r="PYQ182" s="24"/>
      <c r="PYR182" s="24"/>
      <c r="PYS182" s="24"/>
      <c r="PYT182" s="24"/>
      <c r="PYU182" s="24"/>
      <c r="PYV182" s="24"/>
      <c r="PYW182" s="24"/>
      <c r="PYX182" s="24"/>
      <c r="PYY182" s="24"/>
      <c r="PYZ182" s="24"/>
      <c r="PZA182" s="24"/>
      <c r="PZB182" s="24"/>
      <c r="PZC182" s="24"/>
      <c r="PZD182" s="24"/>
      <c r="PZE182" s="24"/>
      <c r="PZF182" s="24"/>
      <c r="PZG182" s="24"/>
      <c r="PZH182" s="24"/>
      <c r="PZI182" s="24"/>
      <c r="PZJ182" s="24"/>
      <c r="PZK182" s="24"/>
      <c r="PZL182" s="24"/>
      <c r="PZM182" s="24"/>
      <c r="PZN182" s="24"/>
      <c r="PZO182" s="24"/>
      <c r="PZP182" s="24"/>
      <c r="PZQ182" s="24"/>
      <c r="PZR182" s="24"/>
      <c r="PZS182" s="24"/>
      <c r="PZT182" s="24"/>
      <c r="PZU182" s="24"/>
      <c r="PZV182" s="24"/>
      <c r="PZW182" s="24"/>
      <c r="PZX182" s="24"/>
      <c r="PZY182" s="24"/>
      <c r="PZZ182" s="24"/>
      <c r="QAA182" s="24"/>
      <c r="QAB182" s="24"/>
      <c r="QAC182" s="24"/>
      <c r="QAD182" s="24"/>
      <c r="QAE182" s="24"/>
      <c r="QAF182" s="24"/>
      <c r="QAG182" s="24"/>
      <c r="QAH182" s="24"/>
      <c r="QAI182" s="24"/>
      <c r="QAJ182" s="24"/>
      <c r="QAK182" s="24"/>
      <c r="QAL182" s="24"/>
      <c r="QAM182" s="24"/>
      <c r="QAN182" s="24"/>
      <c r="QAO182" s="24"/>
      <c r="QAP182" s="24"/>
      <c r="QAQ182" s="24"/>
      <c r="QAR182" s="24"/>
      <c r="QAS182" s="24"/>
      <c r="QAT182" s="24"/>
      <c r="QAU182" s="24"/>
      <c r="QAV182" s="24"/>
      <c r="QAW182" s="24"/>
      <c r="QAX182" s="24"/>
      <c r="QAY182" s="24"/>
      <c r="QAZ182" s="24"/>
      <c r="QBA182" s="24"/>
      <c r="QBB182" s="24"/>
      <c r="QBC182" s="24"/>
      <c r="QBD182" s="24"/>
      <c r="QBE182" s="24"/>
      <c r="QBF182" s="24"/>
      <c r="QBG182" s="24"/>
      <c r="QBH182" s="24"/>
      <c r="QBI182" s="24"/>
      <c r="QBJ182" s="24"/>
      <c r="QBK182" s="24"/>
      <c r="QBL182" s="24"/>
      <c r="QBM182" s="24"/>
      <c r="QBN182" s="24"/>
      <c r="QBO182" s="24"/>
      <c r="QBP182" s="24"/>
      <c r="QBQ182" s="24"/>
      <c r="QBR182" s="24"/>
      <c r="QBS182" s="24"/>
      <c r="QBT182" s="24"/>
      <c r="QBU182" s="24"/>
      <c r="QBV182" s="24"/>
      <c r="QBW182" s="24"/>
      <c r="QBX182" s="24"/>
      <c r="QBY182" s="24"/>
      <c r="QBZ182" s="24"/>
      <c r="QCA182" s="24"/>
      <c r="QCB182" s="24"/>
      <c r="QCC182" s="24"/>
      <c r="QCD182" s="24"/>
      <c r="QCE182" s="24"/>
      <c r="QCF182" s="24"/>
      <c r="QCG182" s="24"/>
      <c r="QCH182" s="24"/>
      <c r="QCI182" s="24"/>
      <c r="QCJ182" s="24"/>
      <c r="QCK182" s="24"/>
      <c r="QCL182" s="24"/>
      <c r="QCM182" s="24"/>
      <c r="QCN182" s="24"/>
      <c r="QCO182" s="24"/>
      <c r="QCP182" s="24"/>
      <c r="QCQ182" s="24"/>
      <c r="QCR182" s="24"/>
      <c r="QCS182" s="24"/>
      <c r="QCT182" s="24"/>
      <c r="QCU182" s="24"/>
      <c r="QCV182" s="24"/>
      <c r="QCW182" s="24"/>
      <c r="QCX182" s="24"/>
      <c r="QCY182" s="24"/>
      <c r="QCZ182" s="24"/>
      <c r="QDA182" s="24"/>
      <c r="QDB182" s="24"/>
      <c r="QDC182" s="24"/>
      <c r="QDD182" s="24"/>
      <c r="QDE182" s="24"/>
      <c r="QDF182" s="24"/>
      <c r="QDG182" s="24"/>
      <c r="QDH182" s="24"/>
      <c r="QDI182" s="24"/>
      <c r="QDJ182" s="24"/>
      <c r="QDK182" s="24"/>
      <c r="QDL182" s="24"/>
      <c r="QDM182" s="24"/>
      <c r="QDN182" s="24"/>
      <c r="QDO182" s="24"/>
      <c r="QDP182" s="24"/>
      <c r="QDQ182" s="24"/>
      <c r="QDR182" s="24"/>
      <c r="QDS182" s="24"/>
      <c r="QDT182" s="24"/>
      <c r="QDU182" s="24"/>
      <c r="QDV182" s="24"/>
      <c r="QDW182" s="24"/>
      <c r="QDX182" s="24"/>
      <c r="QDY182" s="24"/>
      <c r="QDZ182" s="24"/>
      <c r="QEA182" s="24"/>
      <c r="QEB182" s="24"/>
      <c r="QEC182" s="24"/>
      <c r="QED182" s="24"/>
      <c r="QEE182" s="24"/>
      <c r="QEF182" s="24"/>
      <c r="QEG182" s="24"/>
      <c r="QEH182" s="24"/>
      <c r="QEI182" s="24"/>
      <c r="QEJ182" s="24"/>
      <c r="QEK182" s="24"/>
      <c r="QEL182" s="24"/>
      <c r="QEM182" s="24"/>
      <c r="QEN182" s="24"/>
      <c r="QEO182" s="24"/>
      <c r="QEP182" s="24"/>
      <c r="QEQ182" s="24"/>
      <c r="QER182" s="24"/>
      <c r="QES182" s="24"/>
      <c r="QET182" s="24"/>
      <c r="QEU182" s="24"/>
      <c r="QEV182" s="24"/>
      <c r="QEW182" s="24"/>
      <c r="QEX182" s="24"/>
      <c r="QEY182" s="24"/>
      <c r="QEZ182" s="24"/>
      <c r="QFA182" s="24"/>
      <c r="QFB182" s="24"/>
      <c r="QFC182" s="24"/>
      <c r="QFD182" s="24"/>
      <c r="QFE182" s="24"/>
      <c r="QFF182" s="24"/>
      <c r="QFG182" s="24"/>
      <c r="QFH182" s="24"/>
      <c r="QFI182" s="24"/>
      <c r="QFJ182" s="24"/>
      <c r="QFK182" s="24"/>
      <c r="QFL182" s="24"/>
      <c r="QFM182" s="24"/>
      <c r="QFN182" s="24"/>
      <c r="QFO182" s="24"/>
      <c r="QFP182" s="24"/>
      <c r="QFQ182" s="24"/>
      <c r="QFR182" s="24"/>
      <c r="QFS182" s="24"/>
      <c r="QFT182" s="24"/>
      <c r="QFU182" s="24"/>
      <c r="QFV182" s="24"/>
      <c r="QFW182" s="24"/>
      <c r="QFX182" s="24"/>
      <c r="QFY182" s="24"/>
      <c r="QFZ182" s="24"/>
      <c r="QGA182" s="24"/>
      <c r="QGB182" s="24"/>
      <c r="QGC182" s="24"/>
      <c r="QGD182" s="24"/>
      <c r="QGE182" s="24"/>
      <c r="QGF182" s="24"/>
      <c r="QGG182" s="24"/>
      <c r="QGH182" s="24"/>
      <c r="QGI182" s="24"/>
      <c r="QGJ182" s="24"/>
      <c r="QGK182" s="24"/>
      <c r="QGL182" s="24"/>
      <c r="QGM182" s="24"/>
      <c r="QGN182" s="24"/>
      <c r="QGO182" s="24"/>
      <c r="QGP182" s="24"/>
      <c r="QGQ182" s="24"/>
      <c r="QGR182" s="24"/>
      <c r="QGS182" s="24"/>
      <c r="QGT182" s="24"/>
      <c r="QGU182" s="24"/>
      <c r="QGV182" s="24"/>
      <c r="QGW182" s="24"/>
      <c r="QGX182" s="24"/>
      <c r="QGY182" s="24"/>
      <c r="QGZ182" s="24"/>
      <c r="QHA182" s="24"/>
      <c r="QHB182" s="24"/>
      <c r="QHC182" s="24"/>
      <c r="QHD182" s="24"/>
      <c r="QHE182" s="24"/>
      <c r="QHF182" s="24"/>
      <c r="QHG182" s="24"/>
      <c r="QHH182" s="24"/>
      <c r="QHI182" s="24"/>
      <c r="QHJ182" s="24"/>
      <c r="QHK182" s="24"/>
      <c r="QHL182" s="24"/>
      <c r="QHM182" s="24"/>
      <c r="QHN182" s="24"/>
      <c r="QHO182" s="24"/>
      <c r="QHP182" s="24"/>
      <c r="QHQ182" s="24"/>
      <c r="QHR182" s="24"/>
      <c r="QHS182" s="24"/>
      <c r="QHT182" s="24"/>
      <c r="QHU182" s="24"/>
      <c r="QHV182" s="24"/>
      <c r="QHW182" s="24"/>
      <c r="QHX182" s="24"/>
      <c r="QHY182" s="24"/>
      <c r="QHZ182" s="24"/>
      <c r="QIA182" s="24"/>
      <c r="QIB182" s="24"/>
      <c r="QIC182" s="24"/>
      <c r="QID182" s="24"/>
      <c r="QIE182" s="24"/>
      <c r="QIF182" s="24"/>
      <c r="QIG182" s="24"/>
      <c r="QIH182" s="24"/>
      <c r="QII182" s="24"/>
      <c r="QIJ182" s="24"/>
      <c r="QIK182" s="24"/>
      <c r="QIL182" s="24"/>
      <c r="QIM182" s="24"/>
      <c r="QIN182" s="24"/>
      <c r="QIO182" s="24"/>
      <c r="QIP182" s="24"/>
      <c r="QIQ182" s="24"/>
      <c r="QIR182" s="24"/>
      <c r="QIS182" s="24"/>
      <c r="QIT182" s="24"/>
      <c r="QIU182" s="24"/>
      <c r="QIV182" s="24"/>
      <c r="QIW182" s="24"/>
      <c r="QIX182" s="24"/>
      <c r="QIY182" s="24"/>
      <c r="QIZ182" s="24"/>
      <c r="QJA182" s="24"/>
      <c r="QJB182" s="24"/>
      <c r="QJC182" s="24"/>
      <c r="QJD182" s="24"/>
      <c r="QJE182" s="24"/>
      <c r="QJF182" s="24"/>
      <c r="QJG182" s="24"/>
      <c r="QJH182" s="24"/>
      <c r="QJI182" s="24"/>
      <c r="QJJ182" s="24"/>
      <c r="QJK182" s="24"/>
      <c r="QJL182" s="24"/>
      <c r="QJM182" s="24"/>
      <c r="QJN182" s="24"/>
      <c r="QJO182" s="24"/>
      <c r="QJP182" s="24"/>
      <c r="QJQ182" s="24"/>
      <c r="QJR182" s="24"/>
      <c r="QJS182" s="24"/>
      <c r="QJT182" s="24"/>
      <c r="QJU182" s="24"/>
      <c r="QJV182" s="24"/>
      <c r="QJW182" s="24"/>
      <c r="QJX182" s="24"/>
      <c r="QJY182" s="24"/>
      <c r="QJZ182" s="24"/>
      <c r="QKA182" s="24"/>
      <c r="QKB182" s="24"/>
      <c r="QKC182" s="24"/>
      <c r="QKD182" s="24"/>
      <c r="QKE182" s="24"/>
      <c r="QKF182" s="24"/>
      <c r="QKG182" s="24"/>
      <c r="QKH182" s="24"/>
      <c r="QKI182" s="24"/>
      <c r="QKJ182" s="24"/>
      <c r="QKK182" s="24"/>
      <c r="QKL182" s="24"/>
      <c r="QKM182" s="24"/>
      <c r="QKN182" s="24"/>
      <c r="QKO182" s="24"/>
      <c r="QKP182" s="24"/>
      <c r="QKQ182" s="24"/>
      <c r="QKR182" s="24"/>
      <c r="QKS182" s="24"/>
      <c r="QKT182" s="24"/>
      <c r="QKU182" s="24"/>
      <c r="QKV182" s="24"/>
      <c r="QKW182" s="24"/>
      <c r="QKX182" s="24"/>
      <c r="QKY182" s="24"/>
      <c r="QKZ182" s="24"/>
      <c r="QLA182" s="24"/>
      <c r="QLB182" s="24"/>
      <c r="QLC182" s="24"/>
      <c r="QLD182" s="24"/>
      <c r="QLE182" s="24"/>
      <c r="QLF182" s="24"/>
      <c r="QLG182" s="24"/>
      <c r="QLH182" s="24"/>
      <c r="QLI182" s="24"/>
      <c r="QLJ182" s="24"/>
      <c r="QLK182" s="24"/>
      <c r="QLL182" s="24"/>
      <c r="QLM182" s="24"/>
      <c r="QLN182" s="24"/>
      <c r="QLO182" s="24"/>
      <c r="QLP182" s="24"/>
      <c r="QLQ182" s="24"/>
      <c r="QLR182" s="24"/>
      <c r="QLS182" s="24"/>
      <c r="QLT182" s="24"/>
      <c r="QLU182" s="24"/>
      <c r="QLV182" s="24"/>
      <c r="QLW182" s="24"/>
      <c r="QLX182" s="24"/>
      <c r="QLY182" s="24"/>
      <c r="QLZ182" s="24"/>
      <c r="QMA182" s="24"/>
      <c r="QMB182" s="24"/>
      <c r="QMC182" s="24"/>
      <c r="QMD182" s="24"/>
      <c r="QME182" s="24"/>
      <c r="QMF182" s="24"/>
      <c r="QMG182" s="24"/>
      <c r="QMH182" s="24"/>
      <c r="QMI182" s="24"/>
      <c r="QMJ182" s="24"/>
      <c r="QMK182" s="24"/>
      <c r="QML182" s="24"/>
      <c r="QMM182" s="24"/>
      <c r="QMN182" s="24"/>
      <c r="QMO182" s="24"/>
      <c r="QMP182" s="24"/>
      <c r="QMQ182" s="24"/>
      <c r="QMR182" s="24"/>
      <c r="QMS182" s="24"/>
      <c r="QMT182" s="24"/>
      <c r="QMU182" s="24"/>
      <c r="QMV182" s="24"/>
      <c r="QMW182" s="24"/>
      <c r="QMX182" s="24"/>
      <c r="QMY182" s="24"/>
      <c r="QMZ182" s="24"/>
      <c r="QNA182" s="24"/>
      <c r="QNB182" s="24"/>
      <c r="QNC182" s="24"/>
      <c r="QND182" s="24"/>
      <c r="QNE182" s="24"/>
      <c r="QNF182" s="24"/>
      <c r="QNG182" s="24"/>
      <c r="QNH182" s="24"/>
      <c r="QNI182" s="24"/>
      <c r="QNJ182" s="24"/>
      <c r="QNK182" s="24"/>
      <c r="QNL182" s="24"/>
      <c r="QNM182" s="24"/>
      <c r="QNN182" s="24"/>
      <c r="QNO182" s="24"/>
      <c r="QNP182" s="24"/>
      <c r="QNQ182" s="24"/>
      <c r="QNR182" s="24"/>
      <c r="QNS182" s="24"/>
      <c r="QNT182" s="24"/>
      <c r="QNU182" s="24"/>
      <c r="QNV182" s="24"/>
      <c r="QNW182" s="24"/>
      <c r="QNX182" s="24"/>
      <c r="QNY182" s="24"/>
      <c r="QNZ182" s="24"/>
      <c r="QOA182" s="24"/>
      <c r="QOB182" s="24"/>
      <c r="QOC182" s="24"/>
      <c r="QOD182" s="24"/>
      <c r="QOE182" s="24"/>
      <c r="QOF182" s="24"/>
      <c r="QOG182" s="24"/>
      <c r="QOH182" s="24"/>
      <c r="QOI182" s="24"/>
      <c r="QOJ182" s="24"/>
      <c r="QOK182" s="24"/>
      <c r="QOL182" s="24"/>
      <c r="QOM182" s="24"/>
      <c r="QON182" s="24"/>
      <c r="QOO182" s="24"/>
      <c r="QOP182" s="24"/>
      <c r="QOQ182" s="24"/>
      <c r="QOR182" s="24"/>
      <c r="QOS182" s="24"/>
      <c r="QOT182" s="24"/>
      <c r="QOU182" s="24"/>
      <c r="QOV182" s="24"/>
      <c r="QOW182" s="24"/>
      <c r="QOX182" s="24"/>
      <c r="QOY182" s="24"/>
      <c r="QOZ182" s="24"/>
      <c r="QPA182" s="24"/>
      <c r="QPB182" s="24"/>
      <c r="QPC182" s="24"/>
      <c r="QPD182" s="24"/>
      <c r="QPE182" s="24"/>
      <c r="QPF182" s="24"/>
      <c r="QPG182" s="24"/>
      <c r="QPH182" s="24"/>
      <c r="QPI182" s="24"/>
      <c r="QPJ182" s="24"/>
      <c r="QPK182" s="24"/>
      <c r="QPL182" s="24"/>
      <c r="QPM182" s="24"/>
      <c r="QPN182" s="24"/>
      <c r="QPO182" s="24"/>
      <c r="QPP182" s="24"/>
      <c r="QPQ182" s="24"/>
      <c r="QPR182" s="24"/>
      <c r="QPS182" s="24"/>
      <c r="QPT182" s="24"/>
      <c r="QPU182" s="24"/>
      <c r="QPV182" s="24"/>
      <c r="QPW182" s="24"/>
      <c r="QPX182" s="24"/>
      <c r="QPY182" s="24"/>
      <c r="QPZ182" s="24"/>
      <c r="QQA182" s="24"/>
      <c r="QQB182" s="24"/>
      <c r="QQC182" s="24"/>
      <c r="QQD182" s="24"/>
      <c r="QQE182" s="24"/>
      <c r="QQF182" s="24"/>
      <c r="QQG182" s="24"/>
      <c r="QQH182" s="24"/>
      <c r="QQI182" s="24"/>
      <c r="QQJ182" s="24"/>
      <c r="QQK182" s="24"/>
      <c r="QQL182" s="24"/>
      <c r="QQM182" s="24"/>
      <c r="QQN182" s="24"/>
      <c r="QQO182" s="24"/>
      <c r="QQP182" s="24"/>
      <c r="QQQ182" s="24"/>
      <c r="QQR182" s="24"/>
      <c r="QQS182" s="24"/>
      <c r="QQT182" s="24"/>
      <c r="QQU182" s="24"/>
      <c r="QQV182" s="24"/>
      <c r="QQW182" s="24"/>
      <c r="QQX182" s="24"/>
      <c r="QQY182" s="24"/>
      <c r="QQZ182" s="24"/>
      <c r="QRA182" s="24"/>
      <c r="QRB182" s="24"/>
      <c r="QRC182" s="24"/>
      <c r="QRD182" s="24"/>
      <c r="QRE182" s="24"/>
      <c r="QRF182" s="24"/>
      <c r="QRG182" s="24"/>
      <c r="QRH182" s="24"/>
      <c r="QRI182" s="24"/>
      <c r="QRJ182" s="24"/>
      <c r="QRK182" s="24"/>
      <c r="QRL182" s="24"/>
      <c r="QRM182" s="24"/>
      <c r="QRN182" s="24"/>
      <c r="QRO182" s="24"/>
      <c r="QRP182" s="24"/>
      <c r="QRQ182" s="24"/>
      <c r="QRR182" s="24"/>
      <c r="QRS182" s="24"/>
      <c r="QRT182" s="24"/>
      <c r="QRU182" s="24"/>
      <c r="QRV182" s="24"/>
      <c r="QRW182" s="24"/>
      <c r="QRX182" s="24"/>
      <c r="QRY182" s="24"/>
      <c r="QRZ182" s="24"/>
      <c r="QSA182" s="24"/>
      <c r="QSB182" s="24"/>
      <c r="QSC182" s="24"/>
      <c r="QSD182" s="24"/>
      <c r="QSE182" s="24"/>
      <c r="QSF182" s="24"/>
      <c r="QSG182" s="24"/>
      <c r="QSH182" s="24"/>
      <c r="QSI182" s="24"/>
      <c r="QSJ182" s="24"/>
      <c r="QSK182" s="24"/>
      <c r="QSL182" s="24"/>
      <c r="QSM182" s="24"/>
      <c r="QSN182" s="24"/>
      <c r="QSO182" s="24"/>
      <c r="QSP182" s="24"/>
      <c r="QSQ182" s="24"/>
      <c r="QSR182" s="24"/>
      <c r="QSS182" s="24"/>
      <c r="QST182" s="24"/>
      <c r="QSU182" s="24"/>
      <c r="QSV182" s="24"/>
      <c r="QSW182" s="24"/>
      <c r="QSX182" s="24"/>
      <c r="QSY182" s="24"/>
      <c r="QSZ182" s="24"/>
      <c r="QTA182" s="24"/>
      <c r="QTB182" s="24"/>
      <c r="QTC182" s="24"/>
      <c r="QTD182" s="24"/>
      <c r="QTE182" s="24"/>
      <c r="QTF182" s="24"/>
      <c r="QTG182" s="24"/>
      <c r="QTH182" s="24"/>
      <c r="QTI182" s="24"/>
      <c r="QTJ182" s="24"/>
      <c r="QTK182" s="24"/>
      <c r="QTL182" s="24"/>
      <c r="QTM182" s="24"/>
      <c r="QTN182" s="24"/>
      <c r="QTO182" s="24"/>
      <c r="QTP182" s="24"/>
      <c r="QTQ182" s="24"/>
      <c r="QTR182" s="24"/>
      <c r="QTS182" s="24"/>
      <c r="QTT182" s="24"/>
      <c r="QTU182" s="24"/>
      <c r="QTV182" s="24"/>
      <c r="QTW182" s="24"/>
      <c r="QTX182" s="24"/>
      <c r="QTY182" s="24"/>
      <c r="QTZ182" s="24"/>
      <c r="QUA182" s="24"/>
      <c r="QUB182" s="24"/>
      <c r="QUC182" s="24"/>
      <c r="QUD182" s="24"/>
      <c r="QUE182" s="24"/>
      <c r="QUF182" s="24"/>
      <c r="QUG182" s="24"/>
      <c r="QUH182" s="24"/>
      <c r="QUI182" s="24"/>
      <c r="QUJ182" s="24"/>
      <c r="QUK182" s="24"/>
      <c r="QUL182" s="24"/>
      <c r="QUM182" s="24"/>
      <c r="QUN182" s="24"/>
      <c r="QUO182" s="24"/>
      <c r="QUP182" s="24"/>
      <c r="QUQ182" s="24"/>
      <c r="QUR182" s="24"/>
      <c r="QUS182" s="24"/>
      <c r="QUT182" s="24"/>
      <c r="QUU182" s="24"/>
      <c r="QUV182" s="24"/>
      <c r="QUW182" s="24"/>
      <c r="QUX182" s="24"/>
      <c r="QUY182" s="24"/>
      <c r="QUZ182" s="24"/>
      <c r="QVA182" s="24"/>
      <c r="QVB182" s="24"/>
      <c r="QVC182" s="24"/>
      <c r="QVD182" s="24"/>
      <c r="QVE182" s="24"/>
      <c r="QVF182" s="24"/>
      <c r="QVG182" s="24"/>
      <c r="QVH182" s="24"/>
      <c r="QVI182" s="24"/>
      <c r="QVJ182" s="24"/>
      <c r="QVK182" s="24"/>
      <c r="QVL182" s="24"/>
      <c r="QVM182" s="24"/>
      <c r="QVN182" s="24"/>
      <c r="QVO182" s="24"/>
      <c r="QVP182" s="24"/>
      <c r="QVQ182" s="24"/>
      <c r="QVR182" s="24"/>
      <c r="QVS182" s="24"/>
      <c r="QVT182" s="24"/>
      <c r="QVU182" s="24"/>
      <c r="QVV182" s="24"/>
      <c r="QVW182" s="24"/>
      <c r="QVX182" s="24"/>
      <c r="QVY182" s="24"/>
      <c r="QVZ182" s="24"/>
      <c r="QWA182" s="24"/>
      <c r="QWB182" s="24"/>
      <c r="QWC182" s="24"/>
      <c r="QWD182" s="24"/>
      <c r="QWE182" s="24"/>
      <c r="QWF182" s="24"/>
      <c r="QWG182" s="24"/>
      <c r="QWH182" s="24"/>
      <c r="QWI182" s="24"/>
      <c r="QWJ182" s="24"/>
      <c r="QWK182" s="24"/>
      <c r="QWL182" s="24"/>
      <c r="QWM182" s="24"/>
      <c r="QWN182" s="24"/>
      <c r="QWO182" s="24"/>
      <c r="QWP182" s="24"/>
      <c r="QWQ182" s="24"/>
      <c r="QWR182" s="24"/>
      <c r="QWS182" s="24"/>
      <c r="QWT182" s="24"/>
      <c r="QWU182" s="24"/>
      <c r="QWV182" s="24"/>
      <c r="QWW182" s="24"/>
      <c r="QWX182" s="24"/>
      <c r="QWY182" s="24"/>
      <c r="QWZ182" s="24"/>
      <c r="QXA182" s="24"/>
      <c r="QXB182" s="24"/>
      <c r="QXC182" s="24"/>
      <c r="QXD182" s="24"/>
      <c r="QXE182" s="24"/>
      <c r="QXF182" s="24"/>
      <c r="QXG182" s="24"/>
      <c r="QXH182" s="24"/>
      <c r="QXI182" s="24"/>
      <c r="QXJ182" s="24"/>
      <c r="QXK182" s="24"/>
      <c r="QXL182" s="24"/>
      <c r="QXM182" s="24"/>
      <c r="QXN182" s="24"/>
      <c r="QXO182" s="24"/>
      <c r="QXP182" s="24"/>
      <c r="QXQ182" s="24"/>
      <c r="QXR182" s="24"/>
      <c r="QXS182" s="24"/>
      <c r="QXT182" s="24"/>
      <c r="QXU182" s="24"/>
      <c r="QXV182" s="24"/>
      <c r="QXW182" s="24"/>
      <c r="QXX182" s="24"/>
      <c r="QXY182" s="24"/>
      <c r="QXZ182" s="24"/>
      <c r="QYA182" s="24"/>
      <c r="QYB182" s="24"/>
      <c r="QYC182" s="24"/>
      <c r="QYD182" s="24"/>
      <c r="QYE182" s="24"/>
      <c r="QYF182" s="24"/>
      <c r="QYG182" s="24"/>
      <c r="QYH182" s="24"/>
      <c r="QYI182" s="24"/>
      <c r="QYJ182" s="24"/>
      <c r="QYK182" s="24"/>
      <c r="QYL182" s="24"/>
      <c r="QYM182" s="24"/>
      <c r="QYN182" s="24"/>
      <c r="QYO182" s="24"/>
      <c r="QYP182" s="24"/>
      <c r="QYQ182" s="24"/>
      <c r="QYR182" s="24"/>
      <c r="QYS182" s="24"/>
      <c r="QYT182" s="24"/>
      <c r="QYU182" s="24"/>
      <c r="QYV182" s="24"/>
      <c r="QYW182" s="24"/>
      <c r="QYX182" s="24"/>
      <c r="QYY182" s="24"/>
      <c r="QYZ182" s="24"/>
      <c r="QZA182" s="24"/>
      <c r="QZB182" s="24"/>
      <c r="QZC182" s="24"/>
      <c r="QZD182" s="24"/>
      <c r="QZE182" s="24"/>
      <c r="QZF182" s="24"/>
      <c r="QZG182" s="24"/>
      <c r="QZH182" s="24"/>
      <c r="QZI182" s="24"/>
      <c r="QZJ182" s="24"/>
      <c r="QZK182" s="24"/>
      <c r="QZL182" s="24"/>
      <c r="QZM182" s="24"/>
      <c r="QZN182" s="24"/>
      <c r="QZO182" s="24"/>
      <c r="QZP182" s="24"/>
      <c r="QZQ182" s="24"/>
      <c r="QZR182" s="24"/>
      <c r="QZS182" s="24"/>
      <c r="QZT182" s="24"/>
      <c r="QZU182" s="24"/>
      <c r="QZV182" s="24"/>
      <c r="QZW182" s="24"/>
      <c r="QZX182" s="24"/>
      <c r="QZY182" s="24"/>
      <c r="QZZ182" s="24"/>
      <c r="RAA182" s="24"/>
      <c r="RAB182" s="24"/>
      <c r="RAC182" s="24"/>
      <c r="RAD182" s="24"/>
      <c r="RAE182" s="24"/>
      <c r="RAF182" s="24"/>
      <c r="RAG182" s="24"/>
      <c r="RAH182" s="24"/>
      <c r="RAI182" s="24"/>
      <c r="RAJ182" s="24"/>
      <c r="RAK182" s="24"/>
      <c r="RAL182" s="24"/>
      <c r="RAM182" s="24"/>
      <c r="RAN182" s="24"/>
      <c r="RAO182" s="24"/>
      <c r="RAP182" s="24"/>
      <c r="RAQ182" s="24"/>
      <c r="RAR182" s="24"/>
      <c r="RAS182" s="24"/>
      <c r="RAT182" s="24"/>
      <c r="RAU182" s="24"/>
      <c r="RAV182" s="24"/>
      <c r="RAW182" s="24"/>
      <c r="RAX182" s="24"/>
      <c r="RAY182" s="24"/>
      <c r="RAZ182" s="24"/>
      <c r="RBA182" s="24"/>
      <c r="RBB182" s="24"/>
      <c r="RBC182" s="24"/>
      <c r="RBD182" s="24"/>
      <c r="RBE182" s="24"/>
      <c r="RBF182" s="24"/>
      <c r="RBG182" s="24"/>
      <c r="RBH182" s="24"/>
      <c r="RBI182" s="24"/>
      <c r="RBJ182" s="24"/>
      <c r="RBK182" s="24"/>
      <c r="RBL182" s="24"/>
      <c r="RBM182" s="24"/>
      <c r="RBN182" s="24"/>
      <c r="RBO182" s="24"/>
      <c r="RBP182" s="24"/>
      <c r="RBQ182" s="24"/>
      <c r="RBR182" s="24"/>
      <c r="RBS182" s="24"/>
      <c r="RBT182" s="24"/>
      <c r="RBU182" s="24"/>
      <c r="RBV182" s="24"/>
      <c r="RBW182" s="24"/>
      <c r="RBX182" s="24"/>
      <c r="RBY182" s="24"/>
      <c r="RBZ182" s="24"/>
      <c r="RCA182" s="24"/>
      <c r="RCB182" s="24"/>
      <c r="RCC182" s="24"/>
      <c r="RCD182" s="24"/>
      <c r="RCE182" s="24"/>
      <c r="RCF182" s="24"/>
      <c r="RCG182" s="24"/>
      <c r="RCH182" s="24"/>
      <c r="RCI182" s="24"/>
      <c r="RCJ182" s="24"/>
      <c r="RCK182" s="24"/>
      <c r="RCL182" s="24"/>
      <c r="RCM182" s="24"/>
      <c r="RCN182" s="24"/>
      <c r="RCO182" s="24"/>
      <c r="RCP182" s="24"/>
      <c r="RCQ182" s="24"/>
      <c r="RCR182" s="24"/>
      <c r="RCS182" s="24"/>
      <c r="RCT182" s="24"/>
      <c r="RCU182" s="24"/>
      <c r="RCV182" s="24"/>
      <c r="RCW182" s="24"/>
      <c r="RCX182" s="24"/>
      <c r="RCY182" s="24"/>
      <c r="RCZ182" s="24"/>
      <c r="RDA182" s="24"/>
      <c r="RDB182" s="24"/>
      <c r="RDC182" s="24"/>
      <c r="RDD182" s="24"/>
      <c r="RDE182" s="24"/>
      <c r="RDF182" s="24"/>
      <c r="RDG182" s="24"/>
      <c r="RDH182" s="24"/>
      <c r="RDI182" s="24"/>
      <c r="RDJ182" s="24"/>
      <c r="RDK182" s="24"/>
      <c r="RDL182" s="24"/>
      <c r="RDM182" s="24"/>
      <c r="RDN182" s="24"/>
      <c r="RDO182" s="24"/>
      <c r="RDP182" s="24"/>
      <c r="RDQ182" s="24"/>
      <c r="RDR182" s="24"/>
      <c r="RDS182" s="24"/>
      <c r="RDT182" s="24"/>
      <c r="RDU182" s="24"/>
      <c r="RDV182" s="24"/>
      <c r="RDW182" s="24"/>
      <c r="RDX182" s="24"/>
      <c r="RDY182" s="24"/>
      <c r="RDZ182" s="24"/>
      <c r="REA182" s="24"/>
      <c r="REB182" s="24"/>
      <c r="REC182" s="24"/>
      <c r="RED182" s="24"/>
      <c r="REE182" s="24"/>
      <c r="REF182" s="24"/>
      <c r="REG182" s="24"/>
      <c r="REH182" s="24"/>
      <c r="REI182" s="24"/>
      <c r="REJ182" s="24"/>
      <c r="REK182" s="24"/>
      <c r="REL182" s="24"/>
      <c r="REM182" s="24"/>
      <c r="REN182" s="24"/>
      <c r="REO182" s="24"/>
      <c r="REP182" s="24"/>
      <c r="REQ182" s="24"/>
      <c r="RER182" s="24"/>
      <c r="RES182" s="24"/>
      <c r="RET182" s="24"/>
      <c r="REU182" s="24"/>
      <c r="REV182" s="24"/>
      <c r="REW182" s="24"/>
      <c r="REX182" s="24"/>
      <c r="REY182" s="24"/>
      <c r="REZ182" s="24"/>
      <c r="RFA182" s="24"/>
      <c r="RFB182" s="24"/>
      <c r="RFC182" s="24"/>
      <c r="RFD182" s="24"/>
      <c r="RFE182" s="24"/>
      <c r="RFF182" s="24"/>
      <c r="RFG182" s="24"/>
      <c r="RFH182" s="24"/>
      <c r="RFI182" s="24"/>
      <c r="RFJ182" s="24"/>
      <c r="RFK182" s="24"/>
      <c r="RFL182" s="24"/>
      <c r="RFM182" s="24"/>
      <c r="RFN182" s="24"/>
      <c r="RFO182" s="24"/>
      <c r="RFP182" s="24"/>
      <c r="RFQ182" s="24"/>
      <c r="RFR182" s="24"/>
      <c r="RFS182" s="24"/>
      <c r="RFT182" s="24"/>
      <c r="RFU182" s="24"/>
      <c r="RFV182" s="24"/>
      <c r="RFW182" s="24"/>
      <c r="RFX182" s="24"/>
      <c r="RFY182" s="24"/>
      <c r="RFZ182" s="24"/>
      <c r="RGA182" s="24"/>
      <c r="RGB182" s="24"/>
      <c r="RGC182" s="24"/>
      <c r="RGD182" s="24"/>
      <c r="RGE182" s="24"/>
      <c r="RGF182" s="24"/>
      <c r="RGG182" s="24"/>
      <c r="RGH182" s="24"/>
      <c r="RGI182" s="24"/>
      <c r="RGJ182" s="24"/>
      <c r="RGK182" s="24"/>
      <c r="RGL182" s="24"/>
      <c r="RGM182" s="24"/>
      <c r="RGN182" s="24"/>
      <c r="RGO182" s="24"/>
      <c r="RGP182" s="24"/>
      <c r="RGQ182" s="24"/>
      <c r="RGR182" s="24"/>
      <c r="RGS182" s="24"/>
      <c r="RGT182" s="24"/>
      <c r="RGU182" s="24"/>
      <c r="RGV182" s="24"/>
      <c r="RGW182" s="24"/>
      <c r="RGX182" s="24"/>
      <c r="RGY182" s="24"/>
      <c r="RGZ182" s="24"/>
      <c r="RHA182" s="24"/>
      <c r="RHB182" s="24"/>
      <c r="RHC182" s="24"/>
      <c r="RHD182" s="24"/>
      <c r="RHE182" s="24"/>
      <c r="RHF182" s="24"/>
      <c r="RHG182" s="24"/>
      <c r="RHH182" s="24"/>
      <c r="RHI182" s="24"/>
      <c r="RHJ182" s="24"/>
      <c r="RHK182" s="24"/>
      <c r="RHL182" s="24"/>
      <c r="RHM182" s="24"/>
      <c r="RHN182" s="24"/>
      <c r="RHO182" s="24"/>
      <c r="RHP182" s="24"/>
      <c r="RHQ182" s="24"/>
      <c r="RHR182" s="24"/>
      <c r="RHS182" s="24"/>
      <c r="RHT182" s="24"/>
      <c r="RHU182" s="24"/>
      <c r="RHV182" s="24"/>
      <c r="RHW182" s="24"/>
      <c r="RHX182" s="24"/>
      <c r="RHY182" s="24"/>
      <c r="RHZ182" s="24"/>
      <c r="RIA182" s="24"/>
      <c r="RIB182" s="24"/>
      <c r="RIC182" s="24"/>
      <c r="RID182" s="24"/>
      <c r="RIE182" s="24"/>
      <c r="RIF182" s="24"/>
      <c r="RIG182" s="24"/>
      <c r="RIH182" s="24"/>
      <c r="RII182" s="24"/>
      <c r="RIJ182" s="24"/>
      <c r="RIK182" s="24"/>
      <c r="RIL182" s="24"/>
      <c r="RIM182" s="24"/>
      <c r="RIN182" s="24"/>
      <c r="RIO182" s="24"/>
      <c r="RIP182" s="24"/>
      <c r="RIQ182" s="24"/>
      <c r="RIR182" s="24"/>
      <c r="RIS182" s="24"/>
      <c r="RIT182" s="24"/>
      <c r="RIU182" s="24"/>
      <c r="RIV182" s="24"/>
      <c r="RIW182" s="24"/>
      <c r="RIX182" s="24"/>
      <c r="RIY182" s="24"/>
      <c r="RIZ182" s="24"/>
      <c r="RJA182" s="24"/>
      <c r="RJB182" s="24"/>
      <c r="RJC182" s="24"/>
      <c r="RJD182" s="24"/>
      <c r="RJE182" s="24"/>
      <c r="RJF182" s="24"/>
      <c r="RJG182" s="24"/>
      <c r="RJH182" s="24"/>
      <c r="RJI182" s="24"/>
      <c r="RJJ182" s="24"/>
      <c r="RJK182" s="24"/>
      <c r="RJL182" s="24"/>
      <c r="RJM182" s="24"/>
      <c r="RJN182" s="24"/>
      <c r="RJO182" s="24"/>
      <c r="RJP182" s="24"/>
      <c r="RJQ182" s="24"/>
      <c r="RJR182" s="24"/>
      <c r="RJS182" s="24"/>
      <c r="RJT182" s="24"/>
      <c r="RJU182" s="24"/>
      <c r="RJV182" s="24"/>
      <c r="RJW182" s="24"/>
      <c r="RJX182" s="24"/>
      <c r="RJY182" s="24"/>
      <c r="RJZ182" s="24"/>
      <c r="RKA182" s="24"/>
      <c r="RKB182" s="24"/>
      <c r="RKC182" s="24"/>
      <c r="RKD182" s="24"/>
      <c r="RKE182" s="24"/>
      <c r="RKF182" s="24"/>
      <c r="RKG182" s="24"/>
      <c r="RKH182" s="24"/>
      <c r="RKI182" s="24"/>
      <c r="RKJ182" s="24"/>
      <c r="RKK182" s="24"/>
      <c r="RKL182" s="24"/>
      <c r="RKM182" s="24"/>
      <c r="RKN182" s="24"/>
      <c r="RKO182" s="24"/>
      <c r="RKP182" s="24"/>
      <c r="RKQ182" s="24"/>
      <c r="RKR182" s="24"/>
      <c r="RKS182" s="24"/>
      <c r="RKT182" s="24"/>
      <c r="RKU182" s="24"/>
      <c r="RKV182" s="24"/>
      <c r="RKW182" s="24"/>
      <c r="RKX182" s="24"/>
      <c r="RKY182" s="24"/>
      <c r="RKZ182" s="24"/>
      <c r="RLA182" s="24"/>
      <c r="RLB182" s="24"/>
      <c r="RLC182" s="24"/>
      <c r="RLD182" s="24"/>
      <c r="RLE182" s="24"/>
      <c r="RLF182" s="24"/>
      <c r="RLG182" s="24"/>
      <c r="RLH182" s="24"/>
      <c r="RLI182" s="24"/>
      <c r="RLJ182" s="24"/>
      <c r="RLK182" s="24"/>
      <c r="RLL182" s="24"/>
      <c r="RLM182" s="24"/>
      <c r="RLN182" s="24"/>
      <c r="RLO182" s="24"/>
      <c r="RLP182" s="24"/>
      <c r="RLQ182" s="24"/>
      <c r="RLR182" s="24"/>
      <c r="RLS182" s="24"/>
      <c r="RLT182" s="24"/>
      <c r="RLU182" s="24"/>
      <c r="RLV182" s="24"/>
      <c r="RLW182" s="24"/>
      <c r="RLX182" s="24"/>
      <c r="RLY182" s="24"/>
      <c r="RLZ182" s="24"/>
      <c r="RMA182" s="24"/>
      <c r="RMB182" s="24"/>
      <c r="RMC182" s="24"/>
      <c r="RMD182" s="24"/>
      <c r="RME182" s="24"/>
      <c r="RMF182" s="24"/>
      <c r="RMG182" s="24"/>
      <c r="RMH182" s="24"/>
      <c r="RMI182" s="24"/>
      <c r="RMJ182" s="24"/>
      <c r="RMK182" s="24"/>
      <c r="RML182" s="24"/>
      <c r="RMM182" s="24"/>
      <c r="RMN182" s="24"/>
      <c r="RMO182" s="24"/>
      <c r="RMP182" s="24"/>
      <c r="RMQ182" s="24"/>
      <c r="RMR182" s="24"/>
      <c r="RMS182" s="24"/>
      <c r="RMT182" s="24"/>
      <c r="RMU182" s="24"/>
      <c r="RMV182" s="24"/>
      <c r="RMW182" s="24"/>
      <c r="RMX182" s="24"/>
      <c r="RMY182" s="24"/>
      <c r="RMZ182" s="24"/>
      <c r="RNA182" s="24"/>
      <c r="RNB182" s="24"/>
      <c r="RNC182" s="24"/>
      <c r="RND182" s="24"/>
      <c r="RNE182" s="24"/>
      <c r="RNF182" s="24"/>
      <c r="RNG182" s="24"/>
      <c r="RNH182" s="24"/>
      <c r="RNI182" s="24"/>
      <c r="RNJ182" s="24"/>
      <c r="RNK182" s="24"/>
      <c r="RNL182" s="24"/>
      <c r="RNM182" s="24"/>
      <c r="RNN182" s="24"/>
      <c r="RNO182" s="24"/>
      <c r="RNP182" s="24"/>
      <c r="RNQ182" s="24"/>
      <c r="RNR182" s="24"/>
      <c r="RNS182" s="24"/>
      <c r="RNT182" s="24"/>
      <c r="RNU182" s="24"/>
      <c r="RNV182" s="24"/>
      <c r="RNW182" s="24"/>
      <c r="RNX182" s="24"/>
      <c r="RNY182" s="24"/>
      <c r="RNZ182" s="24"/>
      <c r="ROA182" s="24"/>
      <c r="ROB182" s="24"/>
      <c r="ROC182" s="24"/>
      <c r="ROD182" s="24"/>
      <c r="ROE182" s="24"/>
      <c r="ROF182" s="24"/>
      <c r="ROG182" s="24"/>
      <c r="ROH182" s="24"/>
      <c r="ROI182" s="24"/>
      <c r="ROJ182" s="24"/>
      <c r="ROK182" s="24"/>
      <c r="ROL182" s="24"/>
      <c r="ROM182" s="24"/>
      <c r="RON182" s="24"/>
      <c r="ROO182" s="24"/>
      <c r="ROP182" s="24"/>
      <c r="ROQ182" s="24"/>
      <c r="ROR182" s="24"/>
      <c r="ROS182" s="24"/>
      <c r="ROT182" s="24"/>
      <c r="ROU182" s="24"/>
      <c r="ROV182" s="24"/>
      <c r="ROW182" s="24"/>
      <c r="ROX182" s="24"/>
      <c r="ROY182" s="24"/>
      <c r="ROZ182" s="24"/>
      <c r="RPA182" s="24"/>
      <c r="RPB182" s="24"/>
      <c r="RPC182" s="24"/>
      <c r="RPD182" s="24"/>
      <c r="RPE182" s="24"/>
      <c r="RPF182" s="24"/>
      <c r="RPG182" s="24"/>
      <c r="RPH182" s="24"/>
      <c r="RPI182" s="24"/>
      <c r="RPJ182" s="24"/>
      <c r="RPK182" s="24"/>
      <c r="RPL182" s="24"/>
      <c r="RPM182" s="24"/>
      <c r="RPN182" s="24"/>
      <c r="RPO182" s="24"/>
      <c r="RPP182" s="24"/>
      <c r="RPQ182" s="24"/>
      <c r="RPR182" s="24"/>
      <c r="RPS182" s="24"/>
      <c r="RPT182" s="24"/>
      <c r="RPU182" s="24"/>
      <c r="RPV182" s="24"/>
      <c r="RPW182" s="24"/>
      <c r="RPX182" s="24"/>
      <c r="RPY182" s="24"/>
      <c r="RPZ182" s="24"/>
      <c r="RQA182" s="24"/>
      <c r="RQB182" s="24"/>
      <c r="RQC182" s="24"/>
      <c r="RQD182" s="24"/>
      <c r="RQE182" s="24"/>
      <c r="RQF182" s="24"/>
      <c r="RQG182" s="24"/>
      <c r="RQH182" s="24"/>
      <c r="RQI182" s="24"/>
      <c r="RQJ182" s="24"/>
      <c r="RQK182" s="24"/>
      <c r="RQL182" s="24"/>
      <c r="RQM182" s="24"/>
      <c r="RQN182" s="24"/>
      <c r="RQO182" s="24"/>
      <c r="RQP182" s="24"/>
      <c r="RQQ182" s="24"/>
      <c r="RQR182" s="24"/>
      <c r="RQS182" s="24"/>
      <c r="RQT182" s="24"/>
      <c r="RQU182" s="24"/>
      <c r="RQV182" s="24"/>
      <c r="RQW182" s="24"/>
      <c r="RQX182" s="24"/>
      <c r="RQY182" s="24"/>
      <c r="RQZ182" s="24"/>
      <c r="RRA182" s="24"/>
      <c r="RRB182" s="24"/>
      <c r="RRC182" s="24"/>
      <c r="RRD182" s="24"/>
      <c r="RRE182" s="24"/>
      <c r="RRF182" s="24"/>
      <c r="RRG182" s="24"/>
      <c r="RRH182" s="24"/>
      <c r="RRI182" s="24"/>
      <c r="RRJ182" s="24"/>
      <c r="RRK182" s="24"/>
      <c r="RRL182" s="24"/>
      <c r="RRM182" s="24"/>
      <c r="RRN182" s="24"/>
      <c r="RRO182" s="24"/>
      <c r="RRP182" s="24"/>
      <c r="RRQ182" s="24"/>
      <c r="RRR182" s="24"/>
      <c r="RRS182" s="24"/>
      <c r="RRT182" s="24"/>
      <c r="RRU182" s="24"/>
      <c r="RRV182" s="24"/>
      <c r="RRW182" s="24"/>
      <c r="RRX182" s="24"/>
      <c r="RRY182" s="24"/>
      <c r="RRZ182" s="24"/>
      <c r="RSA182" s="24"/>
      <c r="RSB182" s="24"/>
      <c r="RSC182" s="24"/>
      <c r="RSD182" s="24"/>
      <c r="RSE182" s="24"/>
      <c r="RSF182" s="24"/>
      <c r="RSG182" s="24"/>
      <c r="RSH182" s="24"/>
      <c r="RSI182" s="24"/>
      <c r="RSJ182" s="24"/>
      <c r="RSK182" s="24"/>
      <c r="RSL182" s="24"/>
      <c r="RSM182" s="24"/>
      <c r="RSN182" s="24"/>
      <c r="RSO182" s="24"/>
      <c r="RSP182" s="24"/>
      <c r="RSQ182" s="24"/>
      <c r="RSR182" s="24"/>
      <c r="RSS182" s="24"/>
      <c r="RST182" s="24"/>
      <c r="RSU182" s="24"/>
      <c r="RSV182" s="24"/>
      <c r="RSW182" s="24"/>
      <c r="RSX182" s="24"/>
      <c r="RSY182" s="24"/>
      <c r="RSZ182" s="24"/>
      <c r="RTA182" s="24"/>
      <c r="RTB182" s="24"/>
      <c r="RTC182" s="24"/>
      <c r="RTD182" s="24"/>
      <c r="RTE182" s="24"/>
      <c r="RTF182" s="24"/>
      <c r="RTG182" s="24"/>
      <c r="RTH182" s="24"/>
      <c r="RTI182" s="24"/>
      <c r="RTJ182" s="24"/>
      <c r="RTK182" s="24"/>
      <c r="RTL182" s="24"/>
      <c r="RTM182" s="24"/>
      <c r="RTN182" s="24"/>
      <c r="RTO182" s="24"/>
      <c r="RTP182" s="24"/>
      <c r="RTQ182" s="24"/>
      <c r="RTR182" s="24"/>
      <c r="RTS182" s="24"/>
      <c r="RTT182" s="24"/>
      <c r="RTU182" s="24"/>
      <c r="RTV182" s="24"/>
      <c r="RTW182" s="24"/>
      <c r="RTX182" s="24"/>
      <c r="RTY182" s="24"/>
      <c r="RTZ182" s="24"/>
      <c r="RUA182" s="24"/>
      <c r="RUB182" s="24"/>
      <c r="RUC182" s="24"/>
      <c r="RUD182" s="24"/>
      <c r="RUE182" s="24"/>
      <c r="RUF182" s="24"/>
      <c r="RUG182" s="24"/>
      <c r="RUH182" s="24"/>
      <c r="RUI182" s="24"/>
      <c r="RUJ182" s="24"/>
      <c r="RUK182" s="24"/>
      <c r="RUL182" s="24"/>
      <c r="RUM182" s="24"/>
      <c r="RUN182" s="24"/>
      <c r="RUO182" s="24"/>
      <c r="RUP182" s="24"/>
      <c r="RUQ182" s="24"/>
      <c r="RUR182" s="24"/>
      <c r="RUS182" s="24"/>
      <c r="RUT182" s="24"/>
      <c r="RUU182" s="24"/>
      <c r="RUV182" s="24"/>
      <c r="RUW182" s="24"/>
      <c r="RUX182" s="24"/>
      <c r="RUY182" s="24"/>
      <c r="RUZ182" s="24"/>
      <c r="RVA182" s="24"/>
      <c r="RVB182" s="24"/>
      <c r="RVC182" s="24"/>
      <c r="RVD182" s="24"/>
      <c r="RVE182" s="24"/>
      <c r="RVF182" s="24"/>
      <c r="RVG182" s="24"/>
      <c r="RVH182" s="24"/>
      <c r="RVI182" s="24"/>
      <c r="RVJ182" s="24"/>
      <c r="RVK182" s="24"/>
      <c r="RVL182" s="24"/>
      <c r="RVM182" s="24"/>
      <c r="RVN182" s="24"/>
      <c r="RVO182" s="24"/>
      <c r="RVP182" s="24"/>
      <c r="RVQ182" s="24"/>
      <c r="RVR182" s="24"/>
      <c r="RVS182" s="24"/>
      <c r="RVT182" s="24"/>
      <c r="RVU182" s="24"/>
      <c r="RVV182" s="24"/>
      <c r="RVW182" s="24"/>
      <c r="RVX182" s="24"/>
      <c r="RVY182" s="24"/>
      <c r="RVZ182" s="24"/>
      <c r="RWA182" s="24"/>
      <c r="RWB182" s="24"/>
      <c r="RWC182" s="24"/>
      <c r="RWD182" s="24"/>
      <c r="RWE182" s="24"/>
      <c r="RWF182" s="24"/>
      <c r="RWG182" s="24"/>
      <c r="RWH182" s="24"/>
      <c r="RWI182" s="24"/>
      <c r="RWJ182" s="24"/>
      <c r="RWK182" s="24"/>
      <c r="RWL182" s="24"/>
      <c r="RWM182" s="24"/>
      <c r="RWN182" s="24"/>
      <c r="RWO182" s="24"/>
      <c r="RWP182" s="24"/>
      <c r="RWQ182" s="24"/>
      <c r="RWR182" s="24"/>
      <c r="RWS182" s="24"/>
      <c r="RWT182" s="24"/>
      <c r="RWU182" s="24"/>
      <c r="RWV182" s="24"/>
      <c r="RWW182" s="24"/>
      <c r="RWX182" s="24"/>
      <c r="RWY182" s="24"/>
      <c r="RWZ182" s="24"/>
      <c r="RXA182" s="24"/>
      <c r="RXB182" s="24"/>
      <c r="RXC182" s="24"/>
      <c r="RXD182" s="24"/>
      <c r="RXE182" s="24"/>
      <c r="RXF182" s="24"/>
      <c r="RXG182" s="24"/>
      <c r="RXH182" s="24"/>
      <c r="RXI182" s="24"/>
      <c r="RXJ182" s="24"/>
      <c r="RXK182" s="24"/>
      <c r="RXL182" s="24"/>
      <c r="RXM182" s="24"/>
      <c r="RXN182" s="24"/>
      <c r="RXO182" s="24"/>
      <c r="RXP182" s="24"/>
      <c r="RXQ182" s="24"/>
      <c r="RXR182" s="24"/>
      <c r="RXS182" s="24"/>
      <c r="RXT182" s="24"/>
      <c r="RXU182" s="24"/>
      <c r="RXV182" s="24"/>
      <c r="RXW182" s="24"/>
      <c r="RXX182" s="24"/>
      <c r="RXY182" s="24"/>
      <c r="RXZ182" s="24"/>
      <c r="RYA182" s="24"/>
      <c r="RYB182" s="24"/>
      <c r="RYC182" s="24"/>
      <c r="RYD182" s="24"/>
      <c r="RYE182" s="24"/>
      <c r="RYF182" s="24"/>
      <c r="RYG182" s="24"/>
      <c r="RYH182" s="24"/>
      <c r="RYI182" s="24"/>
      <c r="RYJ182" s="24"/>
      <c r="RYK182" s="24"/>
      <c r="RYL182" s="24"/>
      <c r="RYM182" s="24"/>
      <c r="RYN182" s="24"/>
      <c r="RYO182" s="24"/>
      <c r="RYP182" s="24"/>
      <c r="RYQ182" s="24"/>
      <c r="RYR182" s="24"/>
      <c r="RYS182" s="24"/>
      <c r="RYT182" s="24"/>
      <c r="RYU182" s="24"/>
      <c r="RYV182" s="24"/>
      <c r="RYW182" s="24"/>
      <c r="RYX182" s="24"/>
      <c r="RYY182" s="24"/>
      <c r="RYZ182" s="24"/>
      <c r="RZA182" s="24"/>
      <c r="RZB182" s="24"/>
      <c r="RZC182" s="24"/>
      <c r="RZD182" s="24"/>
      <c r="RZE182" s="24"/>
      <c r="RZF182" s="24"/>
      <c r="RZG182" s="24"/>
      <c r="RZH182" s="24"/>
      <c r="RZI182" s="24"/>
      <c r="RZJ182" s="24"/>
      <c r="RZK182" s="24"/>
      <c r="RZL182" s="24"/>
      <c r="RZM182" s="24"/>
      <c r="RZN182" s="24"/>
      <c r="RZO182" s="24"/>
      <c r="RZP182" s="24"/>
      <c r="RZQ182" s="24"/>
      <c r="RZR182" s="24"/>
      <c r="RZS182" s="24"/>
      <c r="RZT182" s="24"/>
      <c r="RZU182" s="24"/>
      <c r="RZV182" s="24"/>
      <c r="RZW182" s="24"/>
      <c r="RZX182" s="24"/>
      <c r="RZY182" s="24"/>
      <c r="RZZ182" s="24"/>
      <c r="SAA182" s="24"/>
      <c r="SAB182" s="24"/>
      <c r="SAC182" s="24"/>
      <c r="SAD182" s="24"/>
      <c r="SAE182" s="24"/>
      <c r="SAF182" s="24"/>
      <c r="SAG182" s="24"/>
      <c r="SAH182" s="24"/>
      <c r="SAI182" s="24"/>
      <c r="SAJ182" s="24"/>
      <c r="SAK182" s="24"/>
      <c r="SAL182" s="24"/>
      <c r="SAM182" s="24"/>
      <c r="SAN182" s="24"/>
      <c r="SAO182" s="24"/>
      <c r="SAP182" s="24"/>
      <c r="SAQ182" s="24"/>
      <c r="SAR182" s="24"/>
      <c r="SAS182" s="24"/>
      <c r="SAT182" s="24"/>
      <c r="SAU182" s="24"/>
      <c r="SAV182" s="24"/>
      <c r="SAW182" s="24"/>
      <c r="SAX182" s="24"/>
      <c r="SAY182" s="24"/>
      <c r="SAZ182" s="24"/>
      <c r="SBA182" s="24"/>
      <c r="SBB182" s="24"/>
      <c r="SBC182" s="24"/>
      <c r="SBD182" s="24"/>
      <c r="SBE182" s="24"/>
      <c r="SBF182" s="24"/>
      <c r="SBG182" s="24"/>
      <c r="SBH182" s="24"/>
      <c r="SBI182" s="24"/>
      <c r="SBJ182" s="24"/>
      <c r="SBK182" s="24"/>
      <c r="SBL182" s="24"/>
      <c r="SBM182" s="24"/>
      <c r="SBN182" s="24"/>
      <c r="SBO182" s="24"/>
      <c r="SBP182" s="24"/>
      <c r="SBQ182" s="24"/>
      <c r="SBR182" s="24"/>
      <c r="SBS182" s="24"/>
      <c r="SBT182" s="24"/>
      <c r="SBU182" s="24"/>
      <c r="SBV182" s="24"/>
      <c r="SBW182" s="24"/>
      <c r="SBX182" s="24"/>
      <c r="SBY182" s="24"/>
      <c r="SBZ182" s="24"/>
      <c r="SCA182" s="24"/>
      <c r="SCB182" s="24"/>
      <c r="SCC182" s="24"/>
      <c r="SCD182" s="24"/>
      <c r="SCE182" s="24"/>
      <c r="SCF182" s="24"/>
      <c r="SCG182" s="24"/>
      <c r="SCH182" s="24"/>
      <c r="SCI182" s="24"/>
      <c r="SCJ182" s="24"/>
      <c r="SCK182" s="24"/>
      <c r="SCL182" s="24"/>
      <c r="SCM182" s="24"/>
      <c r="SCN182" s="24"/>
      <c r="SCO182" s="24"/>
      <c r="SCP182" s="24"/>
      <c r="SCQ182" s="24"/>
      <c r="SCR182" s="24"/>
      <c r="SCS182" s="24"/>
      <c r="SCT182" s="24"/>
      <c r="SCU182" s="24"/>
      <c r="SCV182" s="24"/>
      <c r="SCW182" s="24"/>
      <c r="SCX182" s="24"/>
      <c r="SCY182" s="24"/>
      <c r="SCZ182" s="24"/>
      <c r="SDA182" s="24"/>
      <c r="SDB182" s="24"/>
      <c r="SDC182" s="24"/>
      <c r="SDD182" s="24"/>
      <c r="SDE182" s="24"/>
      <c r="SDF182" s="24"/>
      <c r="SDG182" s="24"/>
      <c r="SDH182" s="24"/>
      <c r="SDI182" s="24"/>
      <c r="SDJ182" s="24"/>
      <c r="SDK182" s="24"/>
      <c r="SDL182" s="24"/>
      <c r="SDM182" s="24"/>
      <c r="SDN182" s="24"/>
      <c r="SDO182" s="24"/>
      <c r="SDP182" s="24"/>
      <c r="SDQ182" s="24"/>
      <c r="SDR182" s="24"/>
      <c r="SDS182" s="24"/>
      <c r="SDT182" s="24"/>
      <c r="SDU182" s="24"/>
      <c r="SDV182" s="24"/>
      <c r="SDW182" s="24"/>
      <c r="SDX182" s="24"/>
      <c r="SDY182" s="24"/>
      <c r="SDZ182" s="24"/>
      <c r="SEA182" s="24"/>
      <c r="SEB182" s="24"/>
      <c r="SEC182" s="24"/>
      <c r="SED182" s="24"/>
      <c r="SEE182" s="24"/>
      <c r="SEF182" s="24"/>
      <c r="SEG182" s="24"/>
      <c r="SEH182" s="24"/>
      <c r="SEI182" s="24"/>
      <c r="SEJ182" s="24"/>
      <c r="SEK182" s="24"/>
      <c r="SEL182" s="24"/>
      <c r="SEM182" s="24"/>
      <c r="SEN182" s="24"/>
      <c r="SEO182" s="24"/>
      <c r="SEP182" s="24"/>
      <c r="SEQ182" s="24"/>
      <c r="SER182" s="24"/>
      <c r="SES182" s="24"/>
      <c r="SET182" s="24"/>
      <c r="SEU182" s="24"/>
      <c r="SEV182" s="24"/>
      <c r="SEW182" s="24"/>
      <c r="SEX182" s="24"/>
      <c r="SEY182" s="24"/>
      <c r="SEZ182" s="24"/>
      <c r="SFA182" s="24"/>
      <c r="SFB182" s="24"/>
      <c r="SFC182" s="24"/>
      <c r="SFD182" s="24"/>
      <c r="SFE182" s="24"/>
      <c r="SFF182" s="24"/>
      <c r="SFG182" s="24"/>
      <c r="SFH182" s="24"/>
      <c r="SFI182" s="24"/>
      <c r="SFJ182" s="24"/>
      <c r="SFK182" s="24"/>
      <c r="SFL182" s="24"/>
      <c r="SFM182" s="24"/>
      <c r="SFN182" s="24"/>
      <c r="SFO182" s="24"/>
      <c r="SFP182" s="24"/>
      <c r="SFQ182" s="24"/>
      <c r="SFR182" s="24"/>
      <c r="SFS182" s="24"/>
      <c r="SFT182" s="24"/>
      <c r="SFU182" s="24"/>
      <c r="SFV182" s="24"/>
      <c r="SFW182" s="24"/>
      <c r="SFX182" s="24"/>
      <c r="SFY182" s="24"/>
      <c r="SFZ182" s="24"/>
      <c r="SGA182" s="24"/>
      <c r="SGB182" s="24"/>
      <c r="SGC182" s="24"/>
      <c r="SGD182" s="24"/>
      <c r="SGE182" s="24"/>
      <c r="SGF182" s="24"/>
      <c r="SGG182" s="24"/>
      <c r="SGH182" s="24"/>
      <c r="SGI182" s="24"/>
      <c r="SGJ182" s="24"/>
      <c r="SGK182" s="24"/>
      <c r="SGL182" s="24"/>
      <c r="SGM182" s="24"/>
      <c r="SGN182" s="24"/>
      <c r="SGO182" s="24"/>
      <c r="SGP182" s="24"/>
      <c r="SGQ182" s="24"/>
      <c r="SGR182" s="24"/>
      <c r="SGS182" s="24"/>
      <c r="SGT182" s="24"/>
      <c r="SGU182" s="24"/>
      <c r="SGV182" s="24"/>
      <c r="SGW182" s="24"/>
      <c r="SGX182" s="24"/>
      <c r="SGY182" s="24"/>
      <c r="SGZ182" s="24"/>
      <c r="SHA182" s="24"/>
      <c r="SHB182" s="24"/>
      <c r="SHC182" s="24"/>
      <c r="SHD182" s="24"/>
      <c r="SHE182" s="24"/>
      <c r="SHF182" s="24"/>
      <c r="SHG182" s="24"/>
      <c r="SHH182" s="24"/>
      <c r="SHI182" s="24"/>
      <c r="SHJ182" s="24"/>
      <c r="SHK182" s="24"/>
      <c r="SHL182" s="24"/>
      <c r="SHM182" s="24"/>
      <c r="SHN182" s="24"/>
      <c r="SHO182" s="24"/>
      <c r="SHP182" s="24"/>
      <c r="SHQ182" s="24"/>
      <c r="SHR182" s="24"/>
      <c r="SHS182" s="24"/>
      <c r="SHT182" s="24"/>
      <c r="SHU182" s="24"/>
      <c r="SHV182" s="24"/>
      <c r="SHW182" s="24"/>
      <c r="SHX182" s="24"/>
      <c r="SHY182" s="24"/>
      <c r="SHZ182" s="24"/>
      <c r="SIA182" s="24"/>
      <c r="SIB182" s="24"/>
      <c r="SIC182" s="24"/>
      <c r="SID182" s="24"/>
      <c r="SIE182" s="24"/>
      <c r="SIF182" s="24"/>
      <c r="SIG182" s="24"/>
      <c r="SIH182" s="24"/>
      <c r="SII182" s="24"/>
      <c r="SIJ182" s="24"/>
      <c r="SIK182" s="24"/>
      <c r="SIL182" s="24"/>
      <c r="SIM182" s="24"/>
      <c r="SIN182" s="24"/>
      <c r="SIO182" s="24"/>
      <c r="SIP182" s="24"/>
      <c r="SIQ182" s="24"/>
      <c r="SIR182" s="24"/>
      <c r="SIS182" s="24"/>
      <c r="SIT182" s="24"/>
      <c r="SIU182" s="24"/>
      <c r="SIV182" s="24"/>
      <c r="SIW182" s="24"/>
      <c r="SIX182" s="24"/>
      <c r="SIY182" s="24"/>
      <c r="SIZ182" s="24"/>
      <c r="SJA182" s="24"/>
      <c r="SJB182" s="24"/>
      <c r="SJC182" s="24"/>
      <c r="SJD182" s="24"/>
      <c r="SJE182" s="24"/>
      <c r="SJF182" s="24"/>
      <c r="SJG182" s="24"/>
      <c r="SJH182" s="24"/>
      <c r="SJI182" s="24"/>
      <c r="SJJ182" s="24"/>
      <c r="SJK182" s="24"/>
      <c r="SJL182" s="24"/>
      <c r="SJM182" s="24"/>
      <c r="SJN182" s="24"/>
      <c r="SJO182" s="24"/>
      <c r="SJP182" s="24"/>
      <c r="SJQ182" s="24"/>
      <c r="SJR182" s="24"/>
      <c r="SJS182" s="24"/>
      <c r="SJT182" s="24"/>
      <c r="SJU182" s="24"/>
      <c r="SJV182" s="24"/>
      <c r="SJW182" s="24"/>
      <c r="SJX182" s="24"/>
      <c r="SJY182" s="24"/>
      <c r="SJZ182" s="24"/>
      <c r="SKA182" s="24"/>
      <c r="SKB182" s="24"/>
      <c r="SKC182" s="24"/>
      <c r="SKD182" s="24"/>
      <c r="SKE182" s="24"/>
      <c r="SKF182" s="24"/>
      <c r="SKG182" s="24"/>
      <c r="SKH182" s="24"/>
      <c r="SKI182" s="24"/>
      <c r="SKJ182" s="24"/>
      <c r="SKK182" s="24"/>
      <c r="SKL182" s="24"/>
      <c r="SKM182" s="24"/>
      <c r="SKN182" s="24"/>
      <c r="SKO182" s="24"/>
      <c r="SKP182" s="24"/>
      <c r="SKQ182" s="24"/>
      <c r="SKR182" s="24"/>
      <c r="SKS182" s="24"/>
      <c r="SKT182" s="24"/>
      <c r="SKU182" s="24"/>
      <c r="SKV182" s="24"/>
      <c r="SKW182" s="24"/>
      <c r="SKX182" s="24"/>
      <c r="SKY182" s="24"/>
      <c r="SKZ182" s="24"/>
      <c r="SLA182" s="24"/>
      <c r="SLB182" s="24"/>
      <c r="SLC182" s="24"/>
      <c r="SLD182" s="24"/>
      <c r="SLE182" s="24"/>
      <c r="SLF182" s="24"/>
      <c r="SLG182" s="24"/>
      <c r="SLH182" s="24"/>
      <c r="SLI182" s="24"/>
      <c r="SLJ182" s="24"/>
      <c r="SLK182" s="24"/>
      <c r="SLL182" s="24"/>
      <c r="SLM182" s="24"/>
      <c r="SLN182" s="24"/>
      <c r="SLO182" s="24"/>
      <c r="SLP182" s="24"/>
      <c r="SLQ182" s="24"/>
      <c r="SLR182" s="24"/>
      <c r="SLS182" s="24"/>
      <c r="SLT182" s="24"/>
      <c r="SLU182" s="24"/>
      <c r="SLV182" s="24"/>
      <c r="SLW182" s="24"/>
      <c r="SLX182" s="24"/>
      <c r="SLY182" s="24"/>
      <c r="SLZ182" s="24"/>
      <c r="SMA182" s="24"/>
      <c r="SMB182" s="24"/>
      <c r="SMC182" s="24"/>
      <c r="SMD182" s="24"/>
      <c r="SME182" s="24"/>
      <c r="SMF182" s="24"/>
      <c r="SMG182" s="24"/>
      <c r="SMH182" s="24"/>
      <c r="SMI182" s="24"/>
      <c r="SMJ182" s="24"/>
      <c r="SMK182" s="24"/>
      <c r="SML182" s="24"/>
      <c r="SMM182" s="24"/>
      <c r="SMN182" s="24"/>
      <c r="SMO182" s="24"/>
      <c r="SMP182" s="24"/>
      <c r="SMQ182" s="24"/>
      <c r="SMR182" s="24"/>
      <c r="SMS182" s="24"/>
      <c r="SMT182" s="24"/>
      <c r="SMU182" s="24"/>
      <c r="SMV182" s="24"/>
      <c r="SMW182" s="24"/>
      <c r="SMX182" s="24"/>
      <c r="SMY182" s="24"/>
      <c r="SMZ182" s="24"/>
      <c r="SNA182" s="24"/>
      <c r="SNB182" s="24"/>
      <c r="SNC182" s="24"/>
      <c r="SND182" s="24"/>
      <c r="SNE182" s="24"/>
      <c r="SNF182" s="24"/>
      <c r="SNG182" s="24"/>
      <c r="SNH182" s="24"/>
      <c r="SNI182" s="24"/>
      <c r="SNJ182" s="24"/>
      <c r="SNK182" s="24"/>
      <c r="SNL182" s="24"/>
      <c r="SNM182" s="24"/>
      <c r="SNN182" s="24"/>
      <c r="SNO182" s="24"/>
      <c r="SNP182" s="24"/>
      <c r="SNQ182" s="24"/>
      <c r="SNR182" s="24"/>
      <c r="SNS182" s="24"/>
      <c r="SNT182" s="24"/>
      <c r="SNU182" s="24"/>
      <c r="SNV182" s="24"/>
      <c r="SNW182" s="24"/>
      <c r="SNX182" s="24"/>
      <c r="SNY182" s="24"/>
      <c r="SNZ182" s="24"/>
      <c r="SOA182" s="24"/>
      <c r="SOB182" s="24"/>
      <c r="SOC182" s="24"/>
      <c r="SOD182" s="24"/>
      <c r="SOE182" s="24"/>
      <c r="SOF182" s="24"/>
      <c r="SOG182" s="24"/>
      <c r="SOH182" s="24"/>
      <c r="SOI182" s="24"/>
      <c r="SOJ182" s="24"/>
      <c r="SOK182" s="24"/>
      <c r="SOL182" s="24"/>
      <c r="SOM182" s="24"/>
      <c r="SON182" s="24"/>
      <c r="SOO182" s="24"/>
      <c r="SOP182" s="24"/>
      <c r="SOQ182" s="24"/>
      <c r="SOR182" s="24"/>
      <c r="SOS182" s="24"/>
      <c r="SOT182" s="24"/>
      <c r="SOU182" s="24"/>
      <c r="SOV182" s="24"/>
      <c r="SOW182" s="24"/>
      <c r="SOX182" s="24"/>
      <c r="SOY182" s="24"/>
      <c r="SOZ182" s="24"/>
      <c r="SPA182" s="24"/>
      <c r="SPB182" s="24"/>
      <c r="SPC182" s="24"/>
      <c r="SPD182" s="24"/>
      <c r="SPE182" s="24"/>
      <c r="SPF182" s="24"/>
      <c r="SPG182" s="24"/>
      <c r="SPH182" s="24"/>
      <c r="SPI182" s="24"/>
      <c r="SPJ182" s="24"/>
      <c r="SPK182" s="24"/>
      <c r="SPL182" s="24"/>
      <c r="SPM182" s="24"/>
      <c r="SPN182" s="24"/>
      <c r="SPO182" s="24"/>
      <c r="SPP182" s="24"/>
      <c r="SPQ182" s="24"/>
      <c r="SPR182" s="24"/>
      <c r="SPS182" s="24"/>
      <c r="SPT182" s="24"/>
      <c r="SPU182" s="24"/>
      <c r="SPV182" s="24"/>
      <c r="SPW182" s="24"/>
      <c r="SPX182" s="24"/>
      <c r="SPY182" s="24"/>
      <c r="SPZ182" s="24"/>
      <c r="SQA182" s="24"/>
      <c r="SQB182" s="24"/>
      <c r="SQC182" s="24"/>
      <c r="SQD182" s="24"/>
      <c r="SQE182" s="24"/>
      <c r="SQF182" s="24"/>
      <c r="SQG182" s="24"/>
      <c r="SQH182" s="24"/>
      <c r="SQI182" s="24"/>
      <c r="SQJ182" s="24"/>
      <c r="SQK182" s="24"/>
      <c r="SQL182" s="24"/>
      <c r="SQM182" s="24"/>
      <c r="SQN182" s="24"/>
      <c r="SQO182" s="24"/>
      <c r="SQP182" s="24"/>
      <c r="SQQ182" s="24"/>
      <c r="SQR182" s="24"/>
      <c r="SQS182" s="24"/>
      <c r="SQT182" s="24"/>
      <c r="SQU182" s="24"/>
      <c r="SQV182" s="24"/>
      <c r="SQW182" s="24"/>
      <c r="SQX182" s="24"/>
      <c r="SQY182" s="24"/>
      <c r="SQZ182" s="24"/>
      <c r="SRA182" s="24"/>
      <c r="SRB182" s="24"/>
      <c r="SRC182" s="24"/>
      <c r="SRD182" s="24"/>
      <c r="SRE182" s="24"/>
      <c r="SRF182" s="24"/>
      <c r="SRG182" s="24"/>
      <c r="SRH182" s="24"/>
      <c r="SRI182" s="24"/>
      <c r="SRJ182" s="24"/>
      <c r="SRK182" s="24"/>
      <c r="SRL182" s="24"/>
      <c r="SRM182" s="24"/>
      <c r="SRN182" s="24"/>
      <c r="SRO182" s="24"/>
      <c r="SRP182" s="24"/>
      <c r="SRQ182" s="24"/>
      <c r="SRR182" s="24"/>
      <c r="SRS182" s="24"/>
      <c r="SRT182" s="24"/>
      <c r="SRU182" s="24"/>
      <c r="SRV182" s="24"/>
      <c r="SRW182" s="24"/>
      <c r="SRX182" s="24"/>
      <c r="SRY182" s="24"/>
      <c r="SRZ182" s="24"/>
      <c r="SSA182" s="24"/>
      <c r="SSB182" s="24"/>
      <c r="SSC182" s="24"/>
      <c r="SSD182" s="24"/>
      <c r="SSE182" s="24"/>
      <c r="SSF182" s="24"/>
      <c r="SSG182" s="24"/>
      <c r="SSH182" s="24"/>
      <c r="SSI182" s="24"/>
      <c r="SSJ182" s="24"/>
      <c r="SSK182" s="24"/>
      <c r="SSL182" s="24"/>
      <c r="SSM182" s="24"/>
      <c r="SSN182" s="24"/>
      <c r="SSO182" s="24"/>
      <c r="SSP182" s="24"/>
      <c r="SSQ182" s="24"/>
      <c r="SSR182" s="24"/>
      <c r="SSS182" s="24"/>
      <c r="SST182" s="24"/>
      <c r="SSU182" s="24"/>
      <c r="SSV182" s="24"/>
      <c r="SSW182" s="24"/>
      <c r="SSX182" s="24"/>
      <c r="SSY182" s="24"/>
      <c r="SSZ182" s="24"/>
      <c r="STA182" s="24"/>
      <c r="STB182" s="24"/>
      <c r="STC182" s="24"/>
      <c r="STD182" s="24"/>
      <c r="STE182" s="24"/>
      <c r="STF182" s="24"/>
      <c r="STG182" s="24"/>
      <c r="STH182" s="24"/>
      <c r="STI182" s="24"/>
      <c r="STJ182" s="24"/>
      <c r="STK182" s="24"/>
      <c r="STL182" s="24"/>
      <c r="STM182" s="24"/>
      <c r="STN182" s="24"/>
      <c r="STO182" s="24"/>
      <c r="STP182" s="24"/>
      <c r="STQ182" s="24"/>
      <c r="STR182" s="24"/>
      <c r="STS182" s="24"/>
      <c r="STT182" s="24"/>
      <c r="STU182" s="24"/>
      <c r="STV182" s="24"/>
      <c r="STW182" s="24"/>
      <c r="STX182" s="24"/>
      <c r="STY182" s="24"/>
      <c r="STZ182" s="24"/>
      <c r="SUA182" s="24"/>
      <c r="SUB182" s="24"/>
      <c r="SUC182" s="24"/>
      <c r="SUD182" s="24"/>
      <c r="SUE182" s="24"/>
      <c r="SUF182" s="24"/>
      <c r="SUG182" s="24"/>
      <c r="SUH182" s="24"/>
      <c r="SUI182" s="24"/>
      <c r="SUJ182" s="24"/>
      <c r="SUK182" s="24"/>
      <c r="SUL182" s="24"/>
      <c r="SUM182" s="24"/>
      <c r="SUN182" s="24"/>
      <c r="SUO182" s="24"/>
      <c r="SUP182" s="24"/>
      <c r="SUQ182" s="24"/>
      <c r="SUR182" s="24"/>
      <c r="SUS182" s="24"/>
      <c r="SUT182" s="24"/>
      <c r="SUU182" s="24"/>
      <c r="SUV182" s="24"/>
      <c r="SUW182" s="24"/>
      <c r="SUX182" s="24"/>
      <c r="SUY182" s="24"/>
      <c r="SUZ182" s="24"/>
      <c r="SVA182" s="24"/>
      <c r="SVB182" s="24"/>
      <c r="SVC182" s="24"/>
      <c r="SVD182" s="24"/>
      <c r="SVE182" s="24"/>
      <c r="SVF182" s="24"/>
      <c r="SVG182" s="24"/>
      <c r="SVH182" s="24"/>
      <c r="SVI182" s="24"/>
      <c r="SVJ182" s="24"/>
      <c r="SVK182" s="24"/>
      <c r="SVL182" s="24"/>
      <c r="SVM182" s="24"/>
      <c r="SVN182" s="24"/>
      <c r="SVO182" s="24"/>
      <c r="SVP182" s="24"/>
      <c r="SVQ182" s="24"/>
      <c r="SVR182" s="24"/>
      <c r="SVS182" s="24"/>
      <c r="SVT182" s="24"/>
      <c r="SVU182" s="24"/>
      <c r="SVV182" s="24"/>
      <c r="SVW182" s="24"/>
      <c r="SVX182" s="24"/>
      <c r="SVY182" s="24"/>
      <c r="SVZ182" s="24"/>
      <c r="SWA182" s="24"/>
      <c r="SWB182" s="24"/>
      <c r="SWC182" s="24"/>
      <c r="SWD182" s="24"/>
      <c r="SWE182" s="24"/>
      <c r="SWF182" s="24"/>
      <c r="SWG182" s="24"/>
      <c r="SWH182" s="24"/>
      <c r="SWI182" s="24"/>
      <c r="SWJ182" s="24"/>
      <c r="SWK182" s="24"/>
      <c r="SWL182" s="24"/>
      <c r="SWM182" s="24"/>
      <c r="SWN182" s="24"/>
      <c r="SWO182" s="24"/>
      <c r="SWP182" s="24"/>
      <c r="SWQ182" s="24"/>
      <c r="SWR182" s="24"/>
      <c r="SWS182" s="24"/>
      <c r="SWT182" s="24"/>
      <c r="SWU182" s="24"/>
      <c r="SWV182" s="24"/>
      <c r="SWW182" s="24"/>
      <c r="SWX182" s="24"/>
      <c r="SWY182" s="24"/>
      <c r="SWZ182" s="24"/>
      <c r="SXA182" s="24"/>
      <c r="SXB182" s="24"/>
      <c r="SXC182" s="24"/>
      <c r="SXD182" s="24"/>
      <c r="SXE182" s="24"/>
      <c r="SXF182" s="24"/>
      <c r="SXG182" s="24"/>
      <c r="SXH182" s="24"/>
      <c r="SXI182" s="24"/>
      <c r="SXJ182" s="24"/>
      <c r="SXK182" s="24"/>
      <c r="SXL182" s="24"/>
      <c r="SXM182" s="24"/>
      <c r="SXN182" s="24"/>
      <c r="SXO182" s="24"/>
      <c r="SXP182" s="24"/>
      <c r="SXQ182" s="24"/>
      <c r="SXR182" s="24"/>
      <c r="SXS182" s="24"/>
      <c r="SXT182" s="24"/>
      <c r="SXU182" s="24"/>
      <c r="SXV182" s="24"/>
      <c r="SXW182" s="24"/>
      <c r="SXX182" s="24"/>
      <c r="SXY182" s="24"/>
      <c r="SXZ182" s="24"/>
      <c r="SYA182" s="24"/>
      <c r="SYB182" s="24"/>
      <c r="SYC182" s="24"/>
      <c r="SYD182" s="24"/>
      <c r="SYE182" s="24"/>
      <c r="SYF182" s="24"/>
      <c r="SYG182" s="24"/>
      <c r="SYH182" s="24"/>
      <c r="SYI182" s="24"/>
      <c r="SYJ182" s="24"/>
      <c r="SYK182" s="24"/>
      <c r="SYL182" s="24"/>
      <c r="SYM182" s="24"/>
      <c r="SYN182" s="24"/>
      <c r="SYO182" s="24"/>
      <c r="SYP182" s="24"/>
      <c r="SYQ182" s="24"/>
      <c r="SYR182" s="24"/>
      <c r="SYS182" s="24"/>
      <c r="SYT182" s="24"/>
      <c r="SYU182" s="24"/>
      <c r="SYV182" s="24"/>
      <c r="SYW182" s="24"/>
      <c r="SYX182" s="24"/>
      <c r="SYY182" s="24"/>
      <c r="SYZ182" s="24"/>
      <c r="SZA182" s="24"/>
      <c r="SZB182" s="24"/>
      <c r="SZC182" s="24"/>
      <c r="SZD182" s="24"/>
      <c r="SZE182" s="24"/>
      <c r="SZF182" s="24"/>
      <c r="SZG182" s="24"/>
      <c r="SZH182" s="24"/>
      <c r="SZI182" s="24"/>
      <c r="SZJ182" s="24"/>
      <c r="SZK182" s="24"/>
      <c r="SZL182" s="24"/>
      <c r="SZM182" s="24"/>
      <c r="SZN182" s="24"/>
      <c r="SZO182" s="24"/>
      <c r="SZP182" s="24"/>
      <c r="SZQ182" s="24"/>
      <c r="SZR182" s="24"/>
      <c r="SZS182" s="24"/>
      <c r="SZT182" s="24"/>
      <c r="SZU182" s="24"/>
      <c r="SZV182" s="24"/>
      <c r="SZW182" s="24"/>
      <c r="SZX182" s="24"/>
      <c r="SZY182" s="24"/>
      <c r="SZZ182" s="24"/>
      <c r="TAA182" s="24"/>
      <c r="TAB182" s="24"/>
      <c r="TAC182" s="24"/>
      <c r="TAD182" s="24"/>
      <c r="TAE182" s="24"/>
      <c r="TAF182" s="24"/>
      <c r="TAG182" s="24"/>
      <c r="TAH182" s="24"/>
      <c r="TAI182" s="24"/>
      <c r="TAJ182" s="24"/>
      <c r="TAK182" s="24"/>
      <c r="TAL182" s="24"/>
      <c r="TAM182" s="24"/>
      <c r="TAN182" s="24"/>
      <c r="TAO182" s="24"/>
      <c r="TAP182" s="24"/>
      <c r="TAQ182" s="24"/>
      <c r="TAR182" s="24"/>
      <c r="TAS182" s="24"/>
      <c r="TAT182" s="24"/>
      <c r="TAU182" s="24"/>
      <c r="TAV182" s="24"/>
      <c r="TAW182" s="24"/>
      <c r="TAX182" s="24"/>
      <c r="TAY182" s="24"/>
      <c r="TAZ182" s="24"/>
      <c r="TBA182" s="24"/>
      <c r="TBB182" s="24"/>
      <c r="TBC182" s="24"/>
      <c r="TBD182" s="24"/>
      <c r="TBE182" s="24"/>
      <c r="TBF182" s="24"/>
      <c r="TBG182" s="24"/>
      <c r="TBH182" s="24"/>
      <c r="TBI182" s="24"/>
      <c r="TBJ182" s="24"/>
      <c r="TBK182" s="24"/>
      <c r="TBL182" s="24"/>
      <c r="TBM182" s="24"/>
      <c r="TBN182" s="24"/>
      <c r="TBO182" s="24"/>
      <c r="TBP182" s="24"/>
      <c r="TBQ182" s="24"/>
      <c r="TBR182" s="24"/>
      <c r="TBS182" s="24"/>
      <c r="TBT182" s="24"/>
      <c r="TBU182" s="24"/>
      <c r="TBV182" s="24"/>
      <c r="TBW182" s="24"/>
      <c r="TBX182" s="24"/>
      <c r="TBY182" s="24"/>
      <c r="TBZ182" s="24"/>
      <c r="TCA182" s="24"/>
      <c r="TCB182" s="24"/>
      <c r="TCC182" s="24"/>
      <c r="TCD182" s="24"/>
      <c r="TCE182" s="24"/>
      <c r="TCF182" s="24"/>
      <c r="TCG182" s="24"/>
      <c r="TCH182" s="24"/>
      <c r="TCI182" s="24"/>
      <c r="TCJ182" s="24"/>
      <c r="TCK182" s="24"/>
      <c r="TCL182" s="24"/>
      <c r="TCM182" s="24"/>
      <c r="TCN182" s="24"/>
      <c r="TCO182" s="24"/>
      <c r="TCP182" s="24"/>
      <c r="TCQ182" s="24"/>
      <c r="TCR182" s="24"/>
      <c r="TCS182" s="24"/>
      <c r="TCT182" s="24"/>
      <c r="TCU182" s="24"/>
      <c r="TCV182" s="24"/>
      <c r="TCW182" s="24"/>
      <c r="TCX182" s="24"/>
      <c r="TCY182" s="24"/>
      <c r="TCZ182" s="24"/>
      <c r="TDA182" s="24"/>
      <c r="TDB182" s="24"/>
      <c r="TDC182" s="24"/>
      <c r="TDD182" s="24"/>
      <c r="TDE182" s="24"/>
      <c r="TDF182" s="24"/>
      <c r="TDG182" s="24"/>
      <c r="TDH182" s="24"/>
      <c r="TDI182" s="24"/>
      <c r="TDJ182" s="24"/>
      <c r="TDK182" s="24"/>
      <c r="TDL182" s="24"/>
      <c r="TDM182" s="24"/>
      <c r="TDN182" s="24"/>
      <c r="TDO182" s="24"/>
      <c r="TDP182" s="24"/>
      <c r="TDQ182" s="24"/>
      <c r="TDR182" s="24"/>
      <c r="TDS182" s="24"/>
      <c r="TDT182" s="24"/>
      <c r="TDU182" s="24"/>
      <c r="TDV182" s="24"/>
      <c r="TDW182" s="24"/>
      <c r="TDX182" s="24"/>
      <c r="TDY182" s="24"/>
      <c r="TDZ182" s="24"/>
      <c r="TEA182" s="24"/>
      <c r="TEB182" s="24"/>
      <c r="TEC182" s="24"/>
      <c r="TED182" s="24"/>
      <c r="TEE182" s="24"/>
      <c r="TEF182" s="24"/>
      <c r="TEG182" s="24"/>
      <c r="TEH182" s="24"/>
      <c r="TEI182" s="24"/>
      <c r="TEJ182" s="24"/>
      <c r="TEK182" s="24"/>
      <c r="TEL182" s="24"/>
      <c r="TEM182" s="24"/>
      <c r="TEN182" s="24"/>
      <c r="TEO182" s="24"/>
      <c r="TEP182" s="24"/>
      <c r="TEQ182" s="24"/>
      <c r="TER182" s="24"/>
      <c r="TES182" s="24"/>
      <c r="TET182" s="24"/>
      <c r="TEU182" s="24"/>
      <c r="TEV182" s="24"/>
      <c r="TEW182" s="24"/>
      <c r="TEX182" s="24"/>
      <c r="TEY182" s="24"/>
      <c r="TEZ182" s="24"/>
      <c r="TFA182" s="24"/>
      <c r="TFB182" s="24"/>
      <c r="TFC182" s="24"/>
      <c r="TFD182" s="24"/>
      <c r="TFE182" s="24"/>
      <c r="TFF182" s="24"/>
      <c r="TFG182" s="24"/>
      <c r="TFH182" s="24"/>
      <c r="TFI182" s="24"/>
      <c r="TFJ182" s="24"/>
      <c r="TFK182" s="24"/>
      <c r="TFL182" s="24"/>
      <c r="TFM182" s="24"/>
      <c r="TFN182" s="24"/>
      <c r="TFO182" s="24"/>
      <c r="TFP182" s="24"/>
      <c r="TFQ182" s="24"/>
      <c r="TFR182" s="24"/>
      <c r="TFS182" s="24"/>
      <c r="TFT182" s="24"/>
      <c r="TFU182" s="24"/>
      <c r="TFV182" s="24"/>
      <c r="TFW182" s="24"/>
      <c r="TFX182" s="24"/>
      <c r="TFY182" s="24"/>
      <c r="TFZ182" s="24"/>
      <c r="TGA182" s="24"/>
      <c r="TGB182" s="24"/>
      <c r="TGC182" s="24"/>
      <c r="TGD182" s="24"/>
      <c r="TGE182" s="24"/>
      <c r="TGF182" s="24"/>
      <c r="TGG182" s="24"/>
      <c r="TGH182" s="24"/>
      <c r="TGI182" s="24"/>
      <c r="TGJ182" s="24"/>
      <c r="TGK182" s="24"/>
      <c r="TGL182" s="24"/>
      <c r="TGM182" s="24"/>
      <c r="TGN182" s="24"/>
      <c r="TGO182" s="24"/>
      <c r="TGP182" s="24"/>
      <c r="TGQ182" s="24"/>
      <c r="TGR182" s="24"/>
      <c r="TGS182" s="24"/>
      <c r="TGT182" s="24"/>
      <c r="TGU182" s="24"/>
      <c r="TGV182" s="24"/>
      <c r="TGW182" s="24"/>
      <c r="TGX182" s="24"/>
      <c r="TGY182" s="24"/>
      <c r="TGZ182" s="24"/>
      <c r="THA182" s="24"/>
      <c r="THB182" s="24"/>
      <c r="THC182" s="24"/>
      <c r="THD182" s="24"/>
      <c r="THE182" s="24"/>
      <c r="THF182" s="24"/>
      <c r="THG182" s="24"/>
      <c r="THH182" s="24"/>
      <c r="THI182" s="24"/>
      <c r="THJ182" s="24"/>
      <c r="THK182" s="24"/>
      <c r="THL182" s="24"/>
      <c r="THM182" s="24"/>
      <c r="THN182" s="24"/>
      <c r="THO182" s="24"/>
      <c r="THP182" s="24"/>
      <c r="THQ182" s="24"/>
      <c r="THR182" s="24"/>
      <c r="THS182" s="24"/>
      <c r="THT182" s="24"/>
      <c r="THU182" s="24"/>
      <c r="THV182" s="24"/>
      <c r="THW182" s="24"/>
      <c r="THX182" s="24"/>
      <c r="THY182" s="24"/>
      <c r="THZ182" s="24"/>
      <c r="TIA182" s="24"/>
      <c r="TIB182" s="24"/>
      <c r="TIC182" s="24"/>
      <c r="TID182" s="24"/>
      <c r="TIE182" s="24"/>
      <c r="TIF182" s="24"/>
      <c r="TIG182" s="24"/>
      <c r="TIH182" s="24"/>
      <c r="TII182" s="24"/>
      <c r="TIJ182" s="24"/>
      <c r="TIK182" s="24"/>
      <c r="TIL182" s="24"/>
      <c r="TIM182" s="24"/>
      <c r="TIN182" s="24"/>
      <c r="TIO182" s="24"/>
      <c r="TIP182" s="24"/>
      <c r="TIQ182" s="24"/>
      <c r="TIR182" s="24"/>
      <c r="TIS182" s="24"/>
      <c r="TIT182" s="24"/>
      <c r="TIU182" s="24"/>
      <c r="TIV182" s="24"/>
      <c r="TIW182" s="24"/>
      <c r="TIX182" s="24"/>
      <c r="TIY182" s="24"/>
      <c r="TIZ182" s="24"/>
      <c r="TJA182" s="24"/>
      <c r="TJB182" s="24"/>
      <c r="TJC182" s="24"/>
      <c r="TJD182" s="24"/>
      <c r="TJE182" s="24"/>
      <c r="TJF182" s="24"/>
      <c r="TJG182" s="24"/>
      <c r="TJH182" s="24"/>
      <c r="TJI182" s="24"/>
      <c r="TJJ182" s="24"/>
      <c r="TJK182" s="24"/>
      <c r="TJL182" s="24"/>
      <c r="TJM182" s="24"/>
      <c r="TJN182" s="24"/>
      <c r="TJO182" s="24"/>
      <c r="TJP182" s="24"/>
      <c r="TJQ182" s="24"/>
      <c r="TJR182" s="24"/>
      <c r="TJS182" s="24"/>
      <c r="TJT182" s="24"/>
      <c r="TJU182" s="24"/>
      <c r="TJV182" s="24"/>
      <c r="TJW182" s="24"/>
      <c r="TJX182" s="24"/>
      <c r="TJY182" s="24"/>
      <c r="TJZ182" s="24"/>
      <c r="TKA182" s="24"/>
      <c r="TKB182" s="24"/>
      <c r="TKC182" s="24"/>
      <c r="TKD182" s="24"/>
      <c r="TKE182" s="24"/>
      <c r="TKF182" s="24"/>
      <c r="TKG182" s="24"/>
      <c r="TKH182" s="24"/>
      <c r="TKI182" s="24"/>
      <c r="TKJ182" s="24"/>
      <c r="TKK182" s="24"/>
      <c r="TKL182" s="24"/>
      <c r="TKM182" s="24"/>
      <c r="TKN182" s="24"/>
      <c r="TKO182" s="24"/>
      <c r="TKP182" s="24"/>
      <c r="TKQ182" s="24"/>
      <c r="TKR182" s="24"/>
      <c r="TKS182" s="24"/>
      <c r="TKT182" s="24"/>
      <c r="TKU182" s="24"/>
      <c r="TKV182" s="24"/>
      <c r="TKW182" s="24"/>
      <c r="TKX182" s="24"/>
      <c r="TKY182" s="24"/>
      <c r="TKZ182" s="24"/>
      <c r="TLA182" s="24"/>
      <c r="TLB182" s="24"/>
      <c r="TLC182" s="24"/>
      <c r="TLD182" s="24"/>
      <c r="TLE182" s="24"/>
      <c r="TLF182" s="24"/>
      <c r="TLG182" s="24"/>
      <c r="TLH182" s="24"/>
      <c r="TLI182" s="24"/>
      <c r="TLJ182" s="24"/>
      <c r="TLK182" s="24"/>
      <c r="TLL182" s="24"/>
      <c r="TLM182" s="24"/>
      <c r="TLN182" s="24"/>
      <c r="TLO182" s="24"/>
      <c r="TLP182" s="24"/>
      <c r="TLQ182" s="24"/>
      <c r="TLR182" s="24"/>
      <c r="TLS182" s="24"/>
      <c r="TLT182" s="24"/>
      <c r="TLU182" s="24"/>
      <c r="TLV182" s="24"/>
      <c r="TLW182" s="24"/>
      <c r="TLX182" s="24"/>
      <c r="TLY182" s="24"/>
      <c r="TLZ182" s="24"/>
      <c r="TMA182" s="24"/>
      <c r="TMB182" s="24"/>
      <c r="TMC182" s="24"/>
      <c r="TMD182" s="24"/>
      <c r="TME182" s="24"/>
      <c r="TMF182" s="24"/>
      <c r="TMG182" s="24"/>
      <c r="TMH182" s="24"/>
      <c r="TMI182" s="24"/>
      <c r="TMJ182" s="24"/>
      <c r="TMK182" s="24"/>
      <c r="TML182" s="24"/>
      <c r="TMM182" s="24"/>
      <c r="TMN182" s="24"/>
      <c r="TMO182" s="24"/>
      <c r="TMP182" s="24"/>
      <c r="TMQ182" s="24"/>
      <c r="TMR182" s="24"/>
      <c r="TMS182" s="24"/>
      <c r="TMT182" s="24"/>
      <c r="TMU182" s="24"/>
      <c r="TMV182" s="24"/>
      <c r="TMW182" s="24"/>
      <c r="TMX182" s="24"/>
      <c r="TMY182" s="24"/>
      <c r="TMZ182" s="24"/>
      <c r="TNA182" s="24"/>
      <c r="TNB182" s="24"/>
      <c r="TNC182" s="24"/>
      <c r="TND182" s="24"/>
      <c r="TNE182" s="24"/>
      <c r="TNF182" s="24"/>
      <c r="TNG182" s="24"/>
      <c r="TNH182" s="24"/>
      <c r="TNI182" s="24"/>
      <c r="TNJ182" s="24"/>
      <c r="TNK182" s="24"/>
      <c r="TNL182" s="24"/>
      <c r="TNM182" s="24"/>
      <c r="TNN182" s="24"/>
      <c r="TNO182" s="24"/>
      <c r="TNP182" s="24"/>
      <c r="TNQ182" s="24"/>
      <c r="TNR182" s="24"/>
      <c r="TNS182" s="24"/>
      <c r="TNT182" s="24"/>
      <c r="TNU182" s="24"/>
      <c r="TNV182" s="24"/>
      <c r="TNW182" s="24"/>
      <c r="TNX182" s="24"/>
      <c r="TNY182" s="24"/>
      <c r="TNZ182" s="24"/>
      <c r="TOA182" s="24"/>
      <c r="TOB182" s="24"/>
      <c r="TOC182" s="24"/>
      <c r="TOD182" s="24"/>
      <c r="TOE182" s="24"/>
      <c r="TOF182" s="24"/>
      <c r="TOG182" s="24"/>
      <c r="TOH182" s="24"/>
      <c r="TOI182" s="24"/>
      <c r="TOJ182" s="24"/>
      <c r="TOK182" s="24"/>
      <c r="TOL182" s="24"/>
      <c r="TOM182" s="24"/>
      <c r="TON182" s="24"/>
      <c r="TOO182" s="24"/>
      <c r="TOP182" s="24"/>
      <c r="TOQ182" s="24"/>
      <c r="TOR182" s="24"/>
      <c r="TOS182" s="24"/>
      <c r="TOT182" s="24"/>
      <c r="TOU182" s="24"/>
      <c r="TOV182" s="24"/>
      <c r="TOW182" s="24"/>
      <c r="TOX182" s="24"/>
      <c r="TOY182" s="24"/>
      <c r="TOZ182" s="24"/>
      <c r="TPA182" s="24"/>
      <c r="TPB182" s="24"/>
      <c r="TPC182" s="24"/>
      <c r="TPD182" s="24"/>
      <c r="TPE182" s="24"/>
      <c r="TPF182" s="24"/>
      <c r="TPG182" s="24"/>
      <c r="TPH182" s="24"/>
      <c r="TPI182" s="24"/>
      <c r="TPJ182" s="24"/>
      <c r="TPK182" s="24"/>
      <c r="TPL182" s="24"/>
      <c r="TPM182" s="24"/>
      <c r="TPN182" s="24"/>
      <c r="TPO182" s="24"/>
      <c r="TPP182" s="24"/>
      <c r="TPQ182" s="24"/>
      <c r="TPR182" s="24"/>
      <c r="TPS182" s="24"/>
      <c r="TPT182" s="24"/>
      <c r="TPU182" s="24"/>
      <c r="TPV182" s="24"/>
      <c r="TPW182" s="24"/>
      <c r="TPX182" s="24"/>
      <c r="TPY182" s="24"/>
      <c r="TPZ182" s="24"/>
      <c r="TQA182" s="24"/>
      <c r="TQB182" s="24"/>
      <c r="TQC182" s="24"/>
      <c r="TQD182" s="24"/>
      <c r="TQE182" s="24"/>
      <c r="TQF182" s="24"/>
      <c r="TQG182" s="24"/>
      <c r="TQH182" s="24"/>
      <c r="TQI182" s="24"/>
      <c r="TQJ182" s="24"/>
      <c r="TQK182" s="24"/>
      <c r="TQL182" s="24"/>
      <c r="TQM182" s="24"/>
      <c r="TQN182" s="24"/>
      <c r="TQO182" s="24"/>
      <c r="TQP182" s="24"/>
      <c r="TQQ182" s="24"/>
      <c r="TQR182" s="24"/>
      <c r="TQS182" s="24"/>
      <c r="TQT182" s="24"/>
      <c r="TQU182" s="24"/>
      <c r="TQV182" s="24"/>
      <c r="TQW182" s="24"/>
      <c r="TQX182" s="24"/>
      <c r="TQY182" s="24"/>
      <c r="TQZ182" s="24"/>
      <c r="TRA182" s="24"/>
      <c r="TRB182" s="24"/>
      <c r="TRC182" s="24"/>
      <c r="TRD182" s="24"/>
      <c r="TRE182" s="24"/>
      <c r="TRF182" s="24"/>
      <c r="TRG182" s="24"/>
      <c r="TRH182" s="24"/>
      <c r="TRI182" s="24"/>
      <c r="TRJ182" s="24"/>
      <c r="TRK182" s="24"/>
      <c r="TRL182" s="24"/>
      <c r="TRM182" s="24"/>
      <c r="TRN182" s="24"/>
      <c r="TRO182" s="24"/>
      <c r="TRP182" s="24"/>
      <c r="TRQ182" s="24"/>
      <c r="TRR182" s="24"/>
      <c r="TRS182" s="24"/>
      <c r="TRT182" s="24"/>
      <c r="TRU182" s="24"/>
      <c r="TRV182" s="24"/>
      <c r="TRW182" s="24"/>
      <c r="TRX182" s="24"/>
      <c r="TRY182" s="24"/>
      <c r="TRZ182" s="24"/>
      <c r="TSA182" s="24"/>
      <c r="TSB182" s="24"/>
      <c r="TSC182" s="24"/>
      <c r="TSD182" s="24"/>
      <c r="TSE182" s="24"/>
      <c r="TSF182" s="24"/>
      <c r="TSG182" s="24"/>
      <c r="TSH182" s="24"/>
      <c r="TSI182" s="24"/>
      <c r="TSJ182" s="24"/>
      <c r="TSK182" s="24"/>
      <c r="TSL182" s="24"/>
      <c r="TSM182" s="24"/>
      <c r="TSN182" s="24"/>
      <c r="TSO182" s="24"/>
      <c r="TSP182" s="24"/>
      <c r="TSQ182" s="24"/>
      <c r="TSR182" s="24"/>
      <c r="TSS182" s="24"/>
      <c r="TST182" s="24"/>
      <c r="TSU182" s="24"/>
      <c r="TSV182" s="24"/>
      <c r="TSW182" s="24"/>
      <c r="TSX182" s="24"/>
      <c r="TSY182" s="24"/>
      <c r="TSZ182" s="24"/>
      <c r="TTA182" s="24"/>
      <c r="TTB182" s="24"/>
      <c r="TTC182" s="24"/>
      <c r="TTD182" s="24"/>
      <c r="TTE182" s="24"/>
      <c r="TTF182" s="24"/>
      <c r="TTG182" s="24"/>
      <c r="TTH182" s="24"/>
      <c r="TTI182" s="24"/>
      <c r="TTJ182" s="24"/>
      <c r="TTK182" s="24"/>
      <c r="TTL182" s="24"/>
      <c r="TTM182" s="24"/>
      <c r="TTN182" s="24"/>
      <c r="TTO182" s="24"/>
      <c r="TTP182" s="24"/>
      <c r="TTQ182" s="24"/>
      <c r="TTR182" s="24"/>
      <c r="TTS182" s="24"/>
      <c r="TTT182" s="24"/>
      <c r="TTU182" s="24"/>
      <c r="TTV182" s="24"/>
      <c r="TTW182" s="24"/>
      <c r="TTX182" s="24"/>
      <c r="TTY182" s="24"/>
      <c r="TTZ182" s="24"/>
      <c r="TUA182" s="24"/>
      <c r="TUB182" s="24"/>
      <c r="TUC182" s="24"/>
      <c r="TUD182" s="24"/>
      <c r="TUE182" s="24"/>
      <c r="TUF182" s="24"/>
      <c r="TUG182" s="24"/>
      <c r="TUH182" s="24"/>
      <c r="TUI182" s="24"/>
      <c r="TUJ182" s="24"/>
      <c r="TUK182" s="24"/>
      <c r="TUL182" s="24"/>
      <c r="TUM182" s="24"/>
      <c r="TUN182" s="24"/>
      <c r="TUO182" s="24"/>
      <c r="TUP182" s="24"/>
      <c r="TUQ182" s="24"/>
      <c r="TUR182" s="24"/>
      <c r="TUS182" s="24"/>
      <c r="TUT182" s="24"/>
      <c r="TUU182" s="24"/>
      <c r="TUV182" s="24"/>
      <c r="TUW182" s="24"/>
      <c r="TUX182" s="24"/>
      <c r="TUY182" s="24"/>
      <c r="TUZ182" s="24"/>
      <c r="TVA182" s="24"/>
      <c r="TVB182" s="24"/>
      <c r="TVC182" s="24"/>
      <c r="TVD182" s="24"/>
      <c r="TVE182" s="24"/>
      <c r="TVF182" s="24"/>
      <c r="TVG182" s="24"/>
      <c r="TVH182" s="24"/>
      <c r="TVI182" s="24"/>
      <c r="TVJ182" s="24"/>
      <c r="TVK182" s="24"/>
      <c r="TVL182" s="24"/>
      <c r="TVM182" s="24"/>
      <c r="TVN182" s="24"/>
      <c r="TVO182" s="24"/>
      <c r="TVP182" s="24"/>
      <c r="TVQ182" s="24"/>
      <c r="TVR182" s="24"/>
      <c r="TVS182" s="24"/>
      <c r="TVT182" s="24"/>
      <c r="TVU182" s="24"/>
      <c r="TVV182" s="24"/>
      <c r="TVW182" s="24"/>
      <c r="TVX182" s="24"/>
      <c r="TVY182" s="24"/>
      <c r="TVZ182" s="24"/>
      <c r="TWA182" s="24"/>
      <c r="TWB182" s="24"/>
      <c r="TWC182" s="24"/>
      <c r="TWD182" s="24"/>
      <c r="TWE182" s="24"/>
      <c r="TWF182" s="24"/>
      <c r="TWG182" s="24"/>
      <c r="TWH182" s="24"/>
      <c r="TWI182" s="24"/>
      <c r="TWJ182" s="24"/>
      <c r="TWK182" s="24"/>
      <c r="TWL182" s="24"/>
      <c r="TWM182" s="24"/>
      <c r="TWN182" s="24"/>
      <c r="TWO182" s="24"/>
      <c r="TWP182" s="24"/>
      <c r="TWQ182" s="24"/>
      <c r="TWR182" s="24"/>
      <c r="TWS182" s="24"/>
      <c r="TWT182" s="24"/>
      <c r="TWU182" s="24"/>
      <c r="TWV182" s="24"/>
      <c r="TWW182" s="24"/>
      <c r="TWX182" s="24"/>
      <c r="TWY182" s="24"/>
      <c r="TWZ182" s="24"/>
      <c r="TXA182" s="24"/>
      <c r="TXB182" s="24"/>
      <c r="TXC182" s="24"/>
      <c r="TXD182" s="24"/>
      <c r="TXE182" s="24"/>
      <c r="TXF182" s="24"/>
      <c r="TXG182" s="24"/>
      <c r="TXH182" s="24"/>
      <c r="TXI182" s="24"/>
      <c r="TXJ182" s="24"/>
      <c r="TXK182" s="24"/>
      <c r="TXL182" s="24"/>
      <c r="TXM182" s="24"/>
      <c r="TXN182" s="24"/>
      <c r="TXO182" s="24"/>
      <c r="TXP182" s="24"/>
      <c r="TXQ182" s="24"/>
      <c r="TXR182" s="24"/>
      <c r="TXS182" s="24"/>
      <c r="TXT182" s="24"/>
      <c r="TXU182" s="24"/>
      <c r="TXV182" s="24"/>
      <c r="TXW182" s="24"/>
      <c r="TXX182" s="24"/>
      <c r="TXY182" s="24"/>
      <c r="TXZ182" s="24"/>
      <c r="TYA182" s="24"/>
      <c r="TYB182" s="24"/>
      <c r="TYC182" s="24"/>
      <c r="TYD182" s="24"/>
      <c r="TYE182" s="24"/>
      <c r="TYF182" s="24"/>
      <c r="TYG182" s="24"/>
      <c r="TYH182" s="24"/>
      <c r="TYI182" s="24"/>
      <c r="TYJ182" s="24"/>
      <c r="TYK182" s="24"/>
      <c r="TYL182" s="24"/>
      <c r="TYM182" s="24"/>
      <c r="TYN182" s="24"/>
      <c r="TYO182" s="24"/>
      <c r="TYP182" s="24"/>
      <c r="TYQ182" s="24"/>
      <c r="TYR182" s="24"/>
      <c r="TYS182" s="24"/>
      <c r="TYT182" s="24"/>
      <c r="TYU182" s="24"/>
      <c r="TYV182" s="24"/>
      <c r="TYW182" s="24"/>
      <c r="TYX182" s="24"/>
      <c r="TYY182" s="24"/>
      <c r="TYZ182" s="24"/>
      <c r="TZA182" s="24"/>
      <c r="TZB182" s="24"/>
      <c r="TZC182" s="24"/>
      <c r="TZD182" s="24"/>
      <c r="TZE182" s="24"/>
      <c r="TZF182" s="24"/>
      <c r="TZG182" s="24"/>
      <c r="TZH182" s="24"/>
      <c r="TZI182" s="24"/>
      <c r="TZJ182" s="24"/>
      <c r="TZK182" s="24"/>
      <c r="TZL182" s="24"/>
      <c r="TZM182" s="24"/>
      <c r="TZN182" s="24"/>
      <c r="TZO182" s="24"/>
      <c r="TZP182" s="24"/>
      <c r="TZQ182" s="24"/>
      <c r="TZR182" s="24"/>
      <c r="TZS182" s="24"/>
      <c r="TZT182" s="24"/>
      <c r="TZU182" s="24"/>
      <c r="TZV182" s="24"/>
      <c r="TZW182" s="24"/>
      <c r="TZX182" s="24"/>
      <c r="TZY182" s="24"/>
      <c r="TZZ182" s="24"/>
      <c r="UAA182" s="24"/>
      <c r="UAB182" s="24"/>
      <c r="UAC182" s="24"/>
      <c r="UAD182" s="24"/>
      <c r="UAE182" s="24"/>
      <c r="UAF182" s="24"/>
      <c r="UAG182" s="24"/>
      <c r="UAH182" s="24"/>
      <c r="UAI182" s="24"/>
      <c r="UAJ182" s="24"/>
      <c r="UAK182" s="24"/>
      <c r="UAL182" s="24"/>
      <c r="UAM182" s="24"/>
      <c r="UAN182" s="24"/>
      <c r="UAO182" s="24"/>
      <c r="UAP182" s="24"/>
      <c r="UAQ182" s="24"/>
      <c r="UAR182" s="24"/>
      <c r="UAS182" s="24"/>
      <c r="UAT182" s="24"/>
      <c r="UAU182" s="24"/>
      <c r="UAV182" s="24"/>
      <c r="UAW182" s="24"/>
      <c r="UAX182" s="24"/>
      <c r="UAY182" s="24"/>
      <c r="UAZ182" s="24"/>
      <c r="UBA182" s="24"/>
      <c r="UBB182" s="24"/>
      <c r="UBC182" s="24"/>
      <c r="UBD182" s="24"/>
      <c r="UBE182" s="24"/>
      <c r="UBF182" s="24"/>
      <c r="UBG182" s="24"/>
      <c r="UBH182" s="24"/>
      <c r="UBI182" s="24"/>
      <c r="UBJ182" s="24"/>
      <c r="UBK182" s="24"/>
      <c r="UBL182" s="24"/>
      <c r="UBM182" s="24"/>
      <c r="UBN182" s="24"/>
      <c r="UBO182" s="24"/>
      <c r="UBP182" s="24"/>
      <c r="UBQ182" s="24"/>
      <c r="UBR182" s="24"/>
      <c r="UBS182" s="24"/>
      <c r="UBT182" s="24"/>
      <c r="UBU182" s="24"/>
      <c r="UBV182" s="24"/>
      <c r="UBW182" s="24"/>
      <c r="UBX182" s="24"/>
      <c r="UBY182" s="24"/>
      <c r="UBZ182" s="24"/>
      <c r="UCA182" s="24"/>
      <c r="UCB182" s="24"/>
      <c r="UCC182" s="24"/>
      <c r="UCD182" s="24"/>
      <c r="UCE182" s="24"/>
      <c r="UCF182" s="24"/>
      <c r="UCG182" s="24"/>
      <c r="UCH182" s="24"/>
      <c r="UCI182" s="24"/>
      <c r="UCJ182" s="24"/>
      <c r="UCK182" s="24"/>
      <c r="UCL182" s="24"/>
      <c r="UCM182" s="24"/>
      <c r="UCN182" s="24"/>
      <c r="UCO182" s="24"/>
      <c r="UCP182" s="24"/>
      <c r="UCQ182" s="24"/>
      <c r="UCR182" s="24"/>
      <c r="UCS182" s="24"/>
      <c r="UCT182" s="24"/>
      <c r="UCU182" s="24"/>
      <c r="UCV182" s="24"/>
      <c r="UCW182" s="24"/>
      <c r="UCX182" s="24"/>
      <c r="UCY182" s="24"/>
      <c r="UCZ182" s="24"/>
      <c r="UDA182" s="24"/>
      <c r="UDB182" s="24"/>
      <c r="UDC182" s="24"/>
      <c r="UDD182" s="24"/>
      <c r="UDE182" s="24"/>
      <c r="UDF182" s="24"/>
      <c r="UDG182" s="24"/>
      <c r="UDH182" s="24"/>
      <c r="UDI182" s="24"/>
      <c r="UDJ182" s="24"/>
      <c r="UDK182" s="24"/>
      <c r="UDL182" s="24"/>
      <c r="UDM182" s="24"/>
      <c r="UDN182" s="24"/>
      <c r="UDO182" s="24"/>
      <c r="UDP182" s="24"/>
      <c r="UDQ182" s="24"/>
      <c r="UDR182" s="24"/>
      <c r="UDS182" s="24"/>
      <c r="UDT182" s="24"/>
      <c r="UDU182" s="24"/>
      <c r="UDV182" s="24"/>
      <c r="UDW182" s="24"/>
      <c r="UDX182" s="24"/>
      <c r="UDY182" s="24"/>
      <c r="UDZ182" s="24"/>
      <c r="UEA182" s="24"/>
      <c r="UEB182" s="24"/>
      <c r="UEC182" s="24"/>
      <c r="UED182" s="24"/>
      <c r="UEE182" s="24"/>
      <c r="UEF182" s="24"/>
      <c r="UEG182" s="24"/>
      <c r="UEH182" s="24"/>
      <c r="UEI182" s="24"/>
      <c r="UEJ182" s="24"/>
      <c r="UEK182" s="24"/>
      <c r="UEL182" s="24"/>
      <c r="UEM182" s="24"/>
      <c r="UEN182" s="24"/>
      <c r="UEO182" s="24"/>
      <c r="UEP182" s="24"/>
      <c r="UEQ182" s="24"/>
      <c r="UER182" s="24"/>
      <c r="UES182" s="24"/>
      <c r="UET182" s="24"/>
      <c r="UEU182" s="24"/>
      <c r="UEV182" s="24"/>
      <c r="UEW182" s="24"/>
      <c r="UEX182" s="24"/>
      <c r="UEY182" s="24"/>
      <c r="UEZ182" s="24"/>
      <c r="UFA182" s="24"/>
      <c r="UFB182" s="24"/>
      <c r="UFC182" s="24"/>
      <c r="UFD182" s="24"/>
      <c r="UFE182" s="24"/>
      <c r="UFF182" s="24"/>
      <c r="UFG182" s="24"/>
      <c r="UFH182" s="24"/>
      <c r="UFI182" s="24"/>
      <c r="UFJ182" s="24"/>
      <c r="UFK182" s="24"/>
      <c r="UFL182" s="24"/>
      <c r="UFM182" s="24"/>
      <c r="UFN182" s="24"/>
      <c r="UFO182" s="24"/>
      <c r="UFP182" s="24"/>
      <c r="UFQ182" s="24"/>
      <c r="UFR182" s="24"/>
      <c r="UFS182" s="24"/>
      <c r="UFT182" s="24"/>
      <c r="UFU182" s="24"/>
      <c r="UFV182" s="24"/>
      <c r="UFW182" s="24"/>
      <c r="UFX182" s="24"/>
      <c r="UFY182" s="24"/>
      <c r="UFZ182" s="24"/>
      <c r="UGA182" s="24"/>
      <c r="UGB182" s="24"/>
      <c r="UGC182" s="24"/>
      <c r="UGD182" s="24"/>
      <c r="UGE182" s="24"/>
      <c r="UGF182" s="24"/>
      <c r="UGG182" s="24"/>
      <c r="UGH182" s="24"/>
      <c r="UGI182" s="24"/>
      <c r="UGJ182" s="24"/>
      <c r="UGK182" s="24"/>
      <c r="UGL182" s="24"/>
      <c r="UGM182" s="24"/>
      <c r="UGN182" s="24"/>
      <c r="UGO182" s="24"/>
      <c r="UGP182" s="24"/>
      <c r="UGQ182" s="24"/>
      <c r="UGR182" s="24"/>
      <c r="UGS182" s="24"/>
      <c r="UGT182" s="24"/>
      <c r="UGU182" s="24"/>
      <c r="UGV182" s="24"/>
      <c r="UGW182" s="24"/>
      <c r="UGX182" s="24"/>
      <c r="UGY182" s="24"/>
      <c r="UGZ182" s="24"/>
      <c r="UHA182" s="24"/>
      <c r="UHB182" s="24"/>
      <c r="UHC182" s="24"/>
      <c r="UHD182" s="24"/>
      <c r="UHE182" s="24"/>
      <c r="UHF182" s="24"/>
      <c r="UHG182" s="24"/>
      <c r="UHH182" s="24"/>
      <c r="UHI182" s="24"/>
      <c r="UHJ182" s="24"/>
      <c r="UHK182" s="24"/>
      <c r="UHL182" s="24"/>
      <c r="UHM182" s="24"/>
      <c r="UHN182" s="24"/>
      <c r="UHO182" s="24"/>
      <c r="UHP182" s="24"/>
      <c r="UHQ182" s="24"/>
      <c r="UHR182" s="24"/>
      <c r="UHS182" s="24"/>
      <c r="UHT182" s="24"/>
      <c r="UHU182" s="24"/>
      <c r="UHV182" s="24"/>
      <c r="UHW182" s="24"/>
      <c r="UHX182" s="24"/>
      <c r="UHY182" s="24"/>
      <c r="UHZ182" s="24"/>
      <c r="UIA182" s="24"/>
      <c r="UIB182" s="24"/>
      <c r="UIC182" s="24"/>
      <c r="UID182" s="24"/>
      <c r="UIE182" s="24"/>
      <c r="UIF182" s="24"/>
      <c r="UIG182" s="24"/>
      <c r="UIH182" s="24"/>
      <c r="UII182" s="24"/>
      <c r="UIJ182" s="24"/>
      <c r="UIK182" s="24"/>
      <c r="UIL182" s="24"/>
      <c r="UIM182" s="24"/>
      <c r="UIN182" s="24"/>
      <c r="UIO182" s="24"/>
      <c r="UIP182" s="24"/>
      <c r="UIQ182" s="24"/>
      <c r="UIR182" s="24"/>
      <c r="UIS182" s="24"/>
      <c r="UIT182" s="24"/>
      <c r="UIU182" s="24"/>
      <c r="UIV182" s="24"/>
      <c r="UIW182" s="24"/>
      <c r="UIX182" s="24"/>
      <c r="UIY182" s="24"/>
      <c r="UIZ182" s="24"/>
      <c r="UJA182" s="24"/>
      <c r="UJB182" s="24"/>
      <c r="UJC182" s="24"/>
      <c r="UJD182" s="24"/>
      <c r="UJE182" s="24"/>
      <c r="UJF182" s="24"/>
      <c r="UJG182" s="24"/>
      <c r="UJH182" s="24"/>
      <c r="UJI182" s="24"/>
      <c r="UJJ182" s="24"/>
      <c r="UJK182" s="24"/>
      <c r="UJL182" s="24"/>
      <c r="UJM182" s="24"/>
      <c r="UJN182" s="24"/>
      <c r="UJO182" s="24"/>
      <c r="UJP182" s="24"/>
      <c r="UJQ182" s="24"/>
      <c r="UJR182" s="24"/>
      <c r="UJS182" s="24"/>
      <c r="UJT182" s="24"/>
      <c r="UJU182" s="24"/>
      <c r="UJV182" s="24"/>
      <c r="UJW182" s="24"/>
      <c r="UJX182" s="24"/>
      <c r="UJY182" s="24"/>
      <c r="UJZ182" s="24"/>
      <c r="UKA182" s="24"/>
      <c r="UKB182" s="24"/>
      <c r="UKC182" s="24"/>
      <c r="UKD182" s="24"/>
      <c r="UKE182" s="24"/>
      <c r="UKF182" s="24"/>
      <c r="UKG182" s="24"/>
      <c r="UKH182" s="24"/>
      <c r="UKI182" s="24"/>
      <c r="UKJ182" s="24"/>
      <c r="UKK182" s="24"/>
      <c r="UKL182" s="24"/>
      <c r="UKM182" s="24"/>
      <c r="UKN182" s="24"/>
      <c r="UKO182" s="24"/>
      <c r="UKP182" s="24"/>
      <c r="UKQ182" s="24"/>
      <c r="UKR182" s="24"/>
      <c r="UKS182" s="24"/>
      <c r="UKT182" s="24"/>
      <c r="UKU182" s="24"/>
      <c r="UKV182" s="24"/>
      <c r="UKW182" s="24"/>
      <c r="UKX182" s="24"/>
      <c r="UKY182" s="24"/>
      <c r="UKZ182" s="24"/>
      <c r="ULA182" s="24"/>
      <c r="ULB182" s="24"/>
      <c r="ULC182" s="24"/>
      <c r="ULD182" s="24"/>
      <c r="ULE182" s="24"/>
      <c r="ULF182" s="24"/>
      <c r="ULG182" s="24"/>
      <c r="ULH182" s="24"/>
      <c r="ULI182" s="24"/>
      <c r="ULJ182" s="24"/>
      <c r="ULK182" s="24"/>
      <c r="ULL182" s="24"/>
      <c r="ULM182" s="24"/>
      <c r="ULN182" s="24"/>
      <c r="ULO182" s="24"/>
      <c r="ULP182" s="24"/>
      <c r="ULQ182" s="24"/>
      <c r="ULR182" s="24"/>
      <c r="ULS182" s="24"/>
      <c r="ULT182" s="24"/>
      <c r="ULU182" s="24"/>
      <c r="ULV182" s="24"/>
      <c r="ULW182" s="24"/>
      <c r="ULX182" s="24"/>
      <c r="ULY182" s="24"/>
      <c r="ULZ182" s="24"/>
      <c r="UMA182" s="24"/>
      <c r="UMB182" s="24"/>
      <c r="UMC182" s="24"/>
      <c r="UMD182" s="24"/>
      <c r="UME182" s="24"/>
      <c r="UMF182" s="24"/>
      <c r="UMG182" s="24"/>
      <c r="UMH182" s="24"/>
      <c r="UMI182" s="24"/>
      <c r="UMJ182" s="24"/>
      <c r="UMK182" s="24"/>
      <c r="UML182" s="24"/>
      <c r="UMM182" s="24"/>
      <c r="UMN182" s="24"/>
      <c r="UMO182" s="24"/>
      <c r="UMP182" s="24"/>
      <c r="UMQ182" s="24"/>
      <c r="UMR182" s="24"/>
      <c r="UMS182" s="24"/>
      <c r="UMT182" s="24"/>
      <c r="UMU182" s="24"/>
      <c r="UMV182" s="24"/>
      <c r="UMW182" s="24"/>
      <c r="UMX182" s="24"/>
      <c r="UMY182" s="24"/>
      <c r="UMZ182" s="24"/>
      <c r="UNA182" s="24"/>
      <c r="UNB182" s="24"/>
      <c r="UNC182" s="24"/>
      <c r="UND182" s="24"/>
      <c r="UNE182" s="24"/>
      <c r="UNF182" s="24"/>
      <c r="UNG182" s="24"/>
      <c r="UNH182" s="24"/>
      <c r="UNI182" s="24"/>
      <c r="UNJ182" s="24"/>
      <c r="UNK182" s="24"/>
      <c r="UNL182" s="24"/>
      <c r="UNM182" s="24"/>
      <c r="UNN182" s="24"/>
      <c r="UNO182" s="24"/>
      <c r="UNP182" s="24"/>
      <c r="UNQ182" s="24"/>
      <c r="UNR182" s="24"/>
      <c r="UNS182" s="24"/>
      <c r="UNT182" s="24"/>
      <c r="UNU182" s="24"/>
      <c r="UNV182" s="24"/>
      <c r="UNW182" s="24"/>
      <c r="UNX182" s="24"/>
      <c r="UNY182" s="24"/>
      <c r="UNZ182" s="24"/>
      <c r="UOA182" s="24"/>
      <c r="UOB182" s="24"/>
      <c r="UOC182" s="24"/>
      <c r="UOD182" s="24"/>
      <c r="UOE182" s="24"/>
      <c r="UOF182" s="24"/>
      <c r="UOG182" s="24"/>
      <c r="UOH182" s="24"/>
      <c r="UOI182" s="24"/>
      <c r="UOJ182" s="24"/>
      <c r="UOK182" s="24"/>
      <c r="UOL182" s="24"/>
      <c r="UOM182" s="24"/>
      <c r="UON182" s="24"/>
      <c r="UOO182" s="24"/>
      <c r="UOP182" s="24"/>
      <c r="UOQ182" s="24"/>
      <c r="UOR182" s="24"/>
      <c r="UOS182" s="24"/>
      <c r="UOT182" s="24"/>
      <c r="UOU182" s="24"/>
      <c r="UOV182" s="24"/>
      <c r="UOW182" s="24"/>
      <c r="UOX182" s="24"/>
      <c r="UOY182" s="24"/>
      <c r="UOZ182" s="24"/>
      <c r="UPA182" s="24"/>
      <c r="UPB182" s="24"/>
      <c r="UPC182" s="24"/>
      <c r="UPD182" s="24"/>
      <c r="UPE182" s="24"/>
      <c r="UPF182" s="24"/>
      <c r="UPG182" s="24"/>
      <c r="UPH182" s="24"/>
      <c r="UPI182" s="24"/>
      <c r="UPJ182" s="24"/>
      <c r="UPK182" s="24"/>
      <c r="UPL182" s="24"/>
      <c r="UPM182" s="24"/>
      <c r="UPN182" s="24"/>
      <c r="UPO182" s="24"/>
      <c r="UPP182" s="24"/>
      <c r="UPQ182" s="24"/>
      <c r="UPR182" s="24"/>
      <c r="UPS182" s="24"/>
      <c r="UPT182" s="24"/>
      <c r="UPU182" s="24"/>
      <c r="UPV182" s="24"/>
      <c r="UPW182" s="24"/>
      <c r="UPX182" s="24"/>
      <c r="UPY182" s="24"/>
      <c r="UPZ182" s="24"/>
      <c r="UQA182" s="24"/>
      <c r="UQB182" s="24"/>
      <c r="UQC182" s="24"/>
      <c r="UQD182" s="24"/>
      <c r="UQE182" s="24"/>
      <c r="UQF182" s="24"/>
      <c r="UQG182" s="24"/>
      <c r="UQH182" s="24"/>
      <c r="UQI182" s="24"/>
      <c r="UQJ182" s="24"/>
      <c r="UQK182" s="24"/>
      <c r="UQL182" s="24"/>
      <c r="UQM182" s="24"/>
      <c r="UQN182" s="24"/>
      <c r="UQO182" s="24"/>
      <c r="UQP182" s="24"/>
      <c r="UQQ182" s="24"/>
      <c r="UQR182" s="24"/>
      <c r="UQS182" s="24"/>
      <c r="UQT182" s="24"/>
      <c r="UQU182" s="24"/>
      <c r="UQV182" s="24"/>
      <c r="UQW182" s="24"/>
      <c r="UQX182" s="24"/>
      <c r="UQY182" s="24"/>
      <c r="UQZ182" s="24"/>
      <c r="URA182" s="24"/>
      <c r="URB182" s="24"/>
      <c r="URC182" s="24"/>
      <c r="URD182" s="24"/>
      <c r="URE182" s="24"/>
      <c r="URF182" s="24"/>
      <c r="URG182" s="24"/>
      <c r="URH182" s="24"/>
      <c r="URI182" s="24"/>
      <c r="URJ182" s="24"/>
      <c r="URK182" s="24"/>
      <c r="URL182" s="24"/>
      <c r="URM182" s="24"/>
      <c r="URN182" s="24"/>
      <c r="URO182" s="24"/>
      <c r="URP182" s="24"/>
      <c r="URQ182" s="24"/>
      <c r="URR182" s="24"/>
      <c r="URS182" s="24"/>
      <c r="URT182" s="24"/>
      <c r="URU182" s="24"/>
      <c r="URV182" s="24"/>
      <c r="URW182" s="24"/>
      <c r="URX182" s="24"/>
      <c r="URY182" s="24"/>
      <c r="URZ182" s="24"/>
      <c r="USA182" s="24"/>
      <c r="USB182" s="24"/>
      <c r="USC182" s="24"/>
      <c r="USD182" s="24"/>
      <c r="USE182" s="24"/>
      <c r="USF182" s="24"/>
      <c r="USG182" s="24"/>
      <c r="USH182" s="24"/>
      <c r="USI182" s="24"/>
      <c r="USJ182" s="24"/>
      <c r="USK182" s="24"/>
      <c r="USL182" s="24"/>
      <c r="USM182" s="24"/>
      <c r="USN182" s="24"/>
      <c r="USO182" s="24"/>
      <c r="USP182" s="24"/>
      <c r="USQ182" s="24"/>
      <c r="USR182" s="24"/>
      <c r="USS182" s="24"/>
      <c r="UST182" s="24"/>
      <c r="USU182" s="24"/>
      <c r="USV182" s="24"/>
      <c r="USW182" s="24"/>
      <c r="USX182" s="24"/>
      <c r="USY182" s="24"/>
      <c r="USZ182" s="24"/>
      <c r="UTA182" s="24"/>
      <c r="UTB182" s="24"/>
      <c r="UTC182" s="24"/>
      <c r="UTD182" s="24"/>
      <c r="UTE182" s="24"/>
      <c r="UTF182" s="24"/>
      <c r="UTG182" s="24"/>
      <c r="UTH182" s="24"/>
      <c r="UTI182" s="24"/>
      <c r="UTJ182" s="24"/>
      <c r="UTK182" s="24"/>
      <c r="UTL182" s="24"/>
      <c r="UTM182" s="24"/>
      <c r="UTN182" s="24"/>
      <c r="UTO182" s="24"/>
      <c r="UTP182" s="24"/>
      <c r="UTQ182" s="24"/>
      <c r="UTR182" s="24"/>
      <c r="UTS182" s="24"/>
      <c r="UTT182" s="24"/>
      <c r="UTU182" s="24"/>
      <c r="UTV182" s="24"/>
      <c r="UTW182" s="24"/>
      <c r="UTX182" s="24"/>
      <c r="UTY182" s="24"/>
      <c r="UTZ182" s="24"/>
      <c r="UUA182" s="24"/>
      <c r="UUB182" s="24"/>
      <c r="UUC182" s="24"/>
      <c r="UUD182" s="24"/>
      <c r="UUE182" s="24"/>
      <c r="UUF182" s="24"/>
      <c r="UUG182" s="24"/>
      <c r="UUH182" s="24"/>
      <c r="UUI182" s="24"/>
      <c r="UUJ182" s="24"/>
      <c r="UUK182" s="24"/>
      <c r="UUL182" s="24"/>
      <c r="UUM182" s="24"/>
      <c r="UUN182" s="24"/>
      <c r="UUO182" s="24"/>
      <c r="UUP182" s="24"/>
      <c r="UUQ182" s="24"/>
      <c r="UUR182" s="24"/>
      <c r="UUS182" s="24"/>
      <c r="UUT182" s="24"/>
      <c r="UUU182" s="24"/>
      <c r="UUV182" s="24"/>
      <c r="UUW182" s="24"/>
      <c r="UUX182" s="24"/>
      <c r="UUY182" s="24"/>
      <c r="UUZ182" s="24"/>
      <c r="UVA182" s="24"/>
      <c r="UVB182" s="24"/>
      <c r="UVC182" s="24"/>
      <c r="UVD182" s="24"/>
      <c r="UVE182" s="24"/>
      <c r="UVF182" s="24"/>
      <c r="UVG182" s="24"/>
      <c r="UVH182" s="24"/>
      <c r="UVI182" s="24"/>
      <c r="UVJ182" s="24"/>
      <c r="UVK182" s="24"/>
      <c r="UVL182" s="24"/>
      <c r="UVM182" s="24"/>
      <c r="UVN182" s="24"/>
      <c r="UVO182" s="24"/>
      <c r="UVP182" s="24"/>
      <c r="UVQ182" s="24"/>
      <c r="UVR182" s="24"/>
      <c r="UVS182" s="24"/>
      <c r="UVT182" s="24"/>
      <c r="UVU182" s="24"/>
      <c r="UVV182" s="24"/>
      <c r="UVW182" s="24"/>
      <c r="UVX182" s="24"/>
      <c r="UVY182" s="24"/>
      <c r="UVZ182" s="24"/>
      <c r="UWA182" s="24"/>
      <c r="UWB182" s="24"/>
      <c r="UWC182" s="24"/>
      <c r="UWD182" s="24"/>
      <c r="UWE182" s="24"/>
      <c r="UWF182" s="24"/>
      <c r="UWG182" s="24"/>
      <c r="UWH182" s="24"/>
      <c r="UWI182" s="24"/>
      <c r="UWJ182" s="24"/>
      <c r="UWK182" s="24"/>
      <c r="UWL182" s="24"/>
      <c r="UWM182" s="24"/>
      <c r="UWN182" s="24"/>
      <c r="UWO182" s="24"/>
      <c r="UWP182" s="24"/>
      <c r="UWQ182" s="24"/>
      <c r="UWR182" s="24"/>
      <c r="UWS182" s="24"/>
      <c r="UWT182" s="24"/>
      <c r="UWU182" s="24"/>
      <c r="UWV182" s="24"/>
      <c r="UWW182" s="24"/>
      <c r="UWX182" s="24"/>
      <c r="UWY182" s="24"/>
      <c r="UWZ182" s="24"/>
      <c r="UXA182" s="24"/>
      <c r="UXB182" s="24"/>
      <c r="UXC182" s="24"/>
      <c r="UXD182" s="24"/>
      <c r="UXE182" s="24"/>
      <c r="UXF182" s="24"/>
      <c r="UXG182" s="24"/>
      <c r="UXH182" s="24"/>
      <c r="UXI182" s="24"/>
      <c r="UXJ182" s="24"/>
      <c r="UXK182" s="24"/>
      <c r="UXL182" s="24"/>
      <c r="UXM182" s="24"/>
      <c r="UXN182" s="24"/>
      <c r="UXO182" s="24"/>
      <c r="UXP182" s="24"/>
      <c r="UXQ182" s="24"/>
      <c r="UXR182" s="24"/>
      <c r="UXS182" s="24"/>
      <c r="UXT182" s="24"/>
      <c r="UXU182" s="24"/>
      <c r="UXV182" s="24"/>
      <c r="UXW182" s="24"/>
      <c r="UXX182" s="24"/>
      <c r="UXY182" s="24"/>
      <c r="UXZ182" s="24"/>
      <c r="UYA182" s="24"/>
      <c r="UYB182" s="24"/>
      <c r="UYC182" s="24"/>
      <c r="UYD182" s="24"/>
      <c r="UYE182" s="24"/>
      <c r="UYF182" s="24"/>
      <c r="UYG182" s="24"/>
      <c r="UYH182" s="24"/>
      <c r="UYI182" s="24"/>
      <c r="UYJ182" s="24"/>
      <c r="UYK182" s="24"/>
      <c r="UYL182" s="24"/>
      <c r="UYM182" s="24"/>
      <c r="UYN182" s="24"/>
      <c r="UYO182" s="24"/>
      <c r="UYP182" s="24"/>
      <c r="UYQ182" s="24"/>
      <c r="UYR182" s="24"/>
      <c r="UYS182" s="24"/>
      <c r="UYT182" s="24"/>
      <c r="UYU182" s="24"/>
      <c r="UYV182" s="24"/>
      <c r="UYW182" s="24"/>
      <c r="UYX182" s="24"/>
      <c r="UYY182" s="24"/>
      <c r="UYZ182" s="24"/>
      <c r="UZA182" s="24"/>
      <c r="UZB182" s="24"/>
      <c r="UZC182" s="24"/>
      <c r="UZD182" s="24"/>
      <c r="UZE182" s="24"/>
      <c r="UZF182" s="24"/>
      <c r="UZG182" s="24"/>
      <c r="UZH182" s="24"/>
      <c r="UZI182" s="24"/>
      <c r="UZJ182" s="24"/>
      <c r="UZK182" s="24"/>
      <c r="UZL182" s="24"/>
      <c r="UZM182" s="24"/>
      <c r="UZN182" s="24"/>
      <c r="UZO182" s="24"/>
      <c r="UZP182" s="24"/>
      <c r="UZQ182" s="24"/>
      <c r="UZR182" s="24"/>
      <c r="UZS182" s="24"/>
      <c r="UZT182" s="24"/>
      <c r="UZU182" s="24"/>
      <c r="UZV182" s="24"/>
      <c r="UZW182" s="24"/>
      <c r="UZX182" s="24"/>
      <c r="UZY182" s="24"/>
      <c r="UZZ182" s="24"/>
      <c r="VAA182" s="24"/>
      <c r="VAB182" s="24"/>
      <c r="VAC182" s="24"/>
      <c r="VAD182" s="24"/>
      <c r="VAE182" s="24"/>
      <c r="VAF182" s="24"/>
      <c r="VAG182" s="24"/>
      <c r="VAH182" s="24"/>
      <c r="VAI182" s="24"/>
      <c r="VAJ182" s="24"/>
      <c r="VAK182" s="24"/>
      <c r="VAL182" s="24"/>
      <c r="VAM182" s="24"/>
      <c r="VAN182" s="24"/>
      <c r="VAO182" s="24"/>
      <c r="VAP182" s="24"/>
      <c r="VAQ182" s="24"/>
      <c r="VAR182" s="24"/>
      <c r="VAS182" s="24"/>
      <c r="VAT182" s="24"/>
      <c r="VAU182" s="24"/>
      <c r="VAV182" s="24"/>
      <c r="VAW182" s="24"/>
      <c r="VAX182" s="24"/>
      <c r="VAY182" s="24"/>
      <c r="VAZ182" s="24"/>
      <c r="VBA182" s="24"/>
      <c r="VBB182" s="24"/>
      <c r="VBC182" s="24"/>
      <c r="VBD182" s="24"/>
      <c r="VBE182" s="24"/>
      <c r="VBF182" s="24"/>
      <c r="VBG182" s="24"/>
      <c r="VBH182" s="24"/>
      <c r="VBI182" s="24"/>
      <c r="VBJ182" s="24"/>
      <c r="VBK182" s="24"/>
      <c r="VBL182" s="24"/>
      <c r="VBM182" s="24"/>
      <c r="VBN182" s="24"/>
      <c r="VBO182" s="24"/>
      <c r="VBP182" s="24"/>
      <c r="VBQ182" s="24"/>
      <c r="VBR182" s="24"/>
      <c r="VBS182" s="24"/>
      <c r="VBT182" s="24"/>
      <c r="VBU182" s="24"/>
      <c r="VBV182" s="24"/>
      <c r="VBW182" s="24"/>
      <c r="VBX182" s="24"/>
      <c r="VBY182" s="24"/>
      <c r="VBZ182" s="24"/>
      <c r="VCA182" s="24"/>
      <c r="VCB182" s="24"/>
      <c r="VCC182" s="24"/>
      <c r="VCD182" s="24"/>
      <c r="VCE182" s="24"/>
      <c r="VCF182" s="24"/>
      <c r="VCG182" s="24"/>
      <c r="VCH182" s="24"/>
      <c r="VCI182" s="24"/>
      <c r="VCJ182" s="24"/>
      <c r="VCK182" s="24"/>
      <c r="VCL182" s="24"/>
      <c r="VCM182" s="24"/>
      <c r="VCN182" s="24"/>
      <c r="VCO182" s="24"/>
      <c r="VCP182" s="24"/>
      <c r="VCQ182" s="24"/>
      <c r="VCR182" s="24"/>
      <c r="VCS182" s="24"/>
      <c r="VCT182" s="24"/>
      <c r="VCU182" s="24"/>
      <c r="VCV182" s="24"/>
      <c r="VCW182" s="24"/>
      <c r="VCX182" s="24"/>
      <c r="VCY182" s="24"/>
      <c r="VCZ182" s="24"/>
      <c r="VDA182" s="24"/>
      <c r="VDB182" s="24"/>
      <c r="VDC182" s="24"/>
      <c r="VDD182" s="24"/>
      <c r="VDE182" s="24"/>
      <c r="VDF182" s="24"/>
      <c r="VDG182" s="24"/>
      <c r="VDH182" s="24"/>
      <c r="VDI182" s="24"/>
      <c r="VDJ182" s="24"/>
      <c r="VDK182" s="24"/>
      <c r="VDL182" s="24"/>
      <c r="VDM182" s="24"/>
      <c r="VDN182" s="24"/>
      <c r="VDO182" s="24"/>
      <c r="VDP182" s="24"/>
      <c r="VDQ182" s="24"/>
      <c r="VDR182" s="24"/>
      <c r="VDS182" s="24"/>
      <c r="VDT182" s="24"/>
      <c r="VDU182" s="24"/>
      <c r="VDV182" s="24"/>
      <c r="VDW182" s="24"/>
      <c r="VDX182" s="24"/>
      <c r="VDY182" s="24"/>
      <c r="VDZ182" s="24"/>
      <c r="VEA182" s="24"/>
      <c r="VEB182" s="24"/>
      <c r="VEC182" s="24"/>
      <c r="VED182" s="24"/>
      <c r="VEE182" s="24"/>
      <c r="VEF182" s="24"/>
      <c r="VEG182" s="24"/>
      <c r="VEH182" s="24"/>
      <c r="VEI182" s="24"/>
      <c r="VEJ182" s="24"/>
      <c r="VEK182" s="24"/>
      <c r="VEL182" s="24"/>
      <c r="VEM182" s="24"/>
      <c r="VEN182" s="24"/>
      <c r="VEO182" s="24"/>
      <c r="VEP182" s="24"/>
      <c r="VEQ182" s="24"/>
      <c r="VER182" s="24"/>
      <c r="VES182" s="24"/>
      <c r="VET182" s="24"/>
      <c r="VEU182" s="24"/>
      <c r="VEV182" s="24"/>
      <c r="VEW182" s="24"/>
      <c r="VEX182" s="24"/>
      <c r="VEY182" s="24"/>
      <c r="VEZ182" s="24"/>
      <c r="VFA182" s="24"/>
      <c r="VFB182" s="24"/>
      <c r="VFC182" s="24"/>
      <c r="VFD182" s="24"/>
      <c r="VFE182" s="24"/>
      <c r="VFF182" s="24"/>
      <c r="VFG182" s="24"/>
      <c r="VFH182" s="24"/>
      <c r="VFI182" s="24"/>
      <c r="VFJ182" s="24"/>
      <c r="VFK182" s="24"/>
      <c r="VFL182" s="24"/>
      <c r="VFM182" s="24"/>
      <c r="VFN182" s="24"/>
      <c r="VFO182" s="24"/>
      <c r="VFP182" s="24"/>
      <c r="VFQ182" s="24"/>
      <c r="VFR182" s="24"/>
      <c r="VFS182" s="24"/>
      <c r="VFT182" s="24"/>
      <c r="VFU182" s="24"/>
      <c r="VFV182" s="24"/>
      <c r="VFW182" s="24"/>
      <c r="VFX182" s="24"/>
      <c r="VFY182" s="24"/>
      <c r="VFZ182" s="24"/>
      <c r="VGA182" s="24"/>
      <c r="VGB182" s="24"/>
      <c r="VGC182" s="24"/>
      <c r="VGD182" s="24"/>
      <c r="VGE182" s="24"/>
      <c r="VGF182" s="24"/>
      <c r="VGG182" s="24"/>
      <c r="VGH182" s="24"/>
      <c r="VGI182" s="24"/>
      <c r="VGJ182" s="24"/>
      <c r="VGK182" s="24"/>
      <c r="VGL182" s="24"/>
      <c r="VGM182" s="24"/>
      <c r="VGN182" s="24"/>
      <c r="VGO182" s="24"/>
      <c r="VGP182" s="24"/>
      <c r="VGQ182" s="24"/>
      <c r="VGR182" s="24"/>
      <c r="VGS182" s="24"/>
      <c r="VGT182" s="24"/>
      <c r="VGU182" s="24"/>
      <c r="VGV182" s="24"/>
      <c r="VGW182" s="24"/>
      <c r="VGX182" s="24"/>
      <c r="VGY182" s="24"/>
      <c r="VGZ182" s="24"/>
      <c r="VHA182" s="24"/>
      <c r="VHB182" s="24"/>
      <c r="VHC182" s="24"/>
      <c r="VHD182" s="24"/>
      <c r="VHE182" s="24"/>
      <c r="VHF182" s="24"/>
      <c r="VHG182" s="24"/>
      <c r="VHH182" s="24"/>
      <c r="VHI182" s="24"/>
      <c r="VHJ182" s="24"/>
      <c r="VHK182" s="24"/>
      <c r="VHL182" s="24"/>
      <c r="VHM182" s="24"/>
      <c r="VHN182" s="24"/>
      <c r="VHO182" s="24"/>
      <c r="VHP182" s="24"/>
      <c r="VHQ182" s="24"/>
      <c r="VHR182" s="24"/>
      <c r="VHS182" s="24"/>
      <c r="VHT182" s="24"/>
      <c r="VHU182" s="24"/>
      <c r="VHV182" s="24"/>
      <c r="VHW182" s="24"/>
      <c r="VHX182" s="24"/>
      <c r="VHY182" s="24"/>
      <c r="VHZ182" s="24"/>
      <c r="VIA182" s="24"/>
      <c r="VIB182" s="24"/>
      <c r="VIC182" s="24"/>
      <c r="VID182" s="24"/>
      <c r="VIE182" s="24"/>
      <c r="VIF182" s="24"/>
      <c r="VIG182" s="24"/>
      <c r="VIH182" s="24"/>
      <c r="VII182" s="24"/>
      <c r="VIJ182" s="24"/>
      <c r="VIK182" s="24"/>
      <c r="VIL182" s="24"/>
      <c r="VIM182" s="24"/>
      <c r="VIN182" s="24"/>
      <c r="VIO182" s="24"/>
      <c r="VIP182" s="24"/>
      <c r="VIQ182" s="24"/>
      <c r="VIR182" s="24"/>
      <c r="VIS182" s="24"/>
      <c r="VIT182" s="24"/>
      <c r="VIU182" s="24"/>
      <c r="VIV182" s="24"/>
      <c r="VIW182" s="24"/>
      <c r="VIX182" s="24"/>
      <c r="VIY182" s="24"/>
      <c r="VIZ182" s="24"/>
      <c r="VJA182" s="24"/>
      <c r="VJB182" s="24"/>
      <c r="VJC182" s="24"/>
      <c r="VJD182" s="24"/>
      <c r="VJE182" s="24"/>
      <c r="VJF182" s="24"/>
      <c r="VJG182" s="24"/>
      <c r="VJH182" s="24"/>
      <c r="VJI182" s="24"/>
      <c r="VJJ182" s="24"/>
      <c r="VJK182" s="24"/>
      <c r="VJL182" s="24"/>
      <c r="VJM182" s="24"/>
      <c r="VJN182" s="24"/>
      <c r="VJO182" s="24"/>
      <c r="VJP182" s="24"/>
      <c r="VJQ182" s="24"/>
      <c r="VJR182" s="24"/>
      <c r="VJS182" s="24"/>
      <c r="VJT182" s="24"/>
      <c r="VJU182" s="24"/>
      <c r="VJV182" s="24"/>
      <c r="VJW182" s="24"/>
      <c r="VJX182" s="24"/>
      <c r="VJY182" s="24"/>
      <c r="VJZ182" s="24"/>
      <c r="VKA182" s="24"/>
      <c r="VKB182" s="24"/>
      <c r="VKC182" s="24"/>
      <c r="VKD182" s="24"/>
      <c r="VKE182" s="24"/>
      <c r="VKF182" s="24"/>
      <c r="VKG182" s="24"/>
      <c r="VKH182" s="24"/>
      <c r="VKI182" s="24"/>
      <c r="VKJ182" s="24"/>
      <c r="VKK182" s="24"/>
      <c r="VKL182" s="24"/>
      <c r="VKM182" s="24"/>
      <c r="VKN182" s="24"/>
      <c r="VKO182" s="24"/>
      <c r="VKP182" s="24"/>
      <c r="VKQ182" s="24"/>
      <c r="VKR182" s="24"/>
      <c r="VKS182" s="24"/>
      <c r="VKT182" s="24"/>
      <c r="VKU182" s="24"/>
      <c r="VKV182" s="24"/>
      <c r="VKW182" s="24"/>
      <c r="VKX182" s="24"/>
      <c r="VKY182" s="24"/>
      <c r="VKZ182" s="24"/>
      <c r="VLA182" s="24"/>
      <c r="VLB182" s="24"/>
      <c r="VLC182" s="24"/>
      <c r="VLD182" s="24"/>
      <c r="VLE182" s="24"/>
      <c r="VLF182" s="24"/>
      <c r="VLG182" s="24"/>
      <c r="VLH182" s="24"/>
      <c r="VLI182" s="24"/>
      <c r="VLJ182" s="24"/>
      <c r="VLK182" s="24"/>
      <c r="VLL182" s="24"/>
      <c r="VLM182" s="24"/>
      <c r="VLN182" s="24"/>
      <c r="VLO182" s="24"/>
      <c r="VLP182" s="24"/>
      <c r="VLQ182" s="24"/>
      <c r="VLR182" s="24"/>
      <c r="VLS182" s="24"/>
      <c r="VLT182" s="24"/>
      <c r="VLU182" s="24"/>
      <c r="VLV182" s="24"/>
      <c r="VLW182" s="24"/>
      <c r="VLX182" s="24"/>
      <c r="VLY182" s="24"/>
      <c r="VLZ182" s="24"/>
      <c r="VMA182" s="24"/>
      <c r="VMB182" s="24"/>
      <c r="VMC182" s="24"/>
      <c r="VMD182" s="24"/>
      <c r="VME182" s="24"/>
      <c r="VMF182" s="24"/>
      <c r="VMG182" s="24"/>
      <c r="VMH182" s="24"/>
      <c r="VMI182" s="24"/>
      <c r="VMJ182" s="24"/>
      <c r="VMK182" s="24"/>
      <c r="VML182" s="24"/>
      <c r="VMM182" s="24"/>
      <c r="VMN182" s="24"/>
      <c r="VMO182" s="24"/>
      <c r="VMP182" s="24"/>
      <c r="VMQ182" s="24"/>
      <c r="VMR182" s="24"/>
      <c r="VMS182" s="24"/>
      <c r="VMT182" s="24"/>
      <c r="VMU182" s="24"/>
      <c r="VMV182" s="24"/>
      <c r="VMW182" s="24"/>
      <c r="VMX182" s="24"/>
      <c r="VMY182" s="24"/>
      <c r="VMZ182" s="24"/>
      <c r="VNA182" s="24"/>
      <c r="VNB182" s="24"/>
      <c r="VNC182" s="24"/>
      <c r="VND182" s="24"/>
      <c r="VNE182" s="24"/>
      <c r="VNF182" s="24"/>
      <c r="VNG182" s="24"/>
      <c r="VNH182" s="24"/>
      <c r="VNI182" s="24"/>
      <c r="VNJ182" s="24"/>
      <c r="VNK182" s="24"/>
      <c r="VNL182" s="24"/>
      <c r="VNM182" s="24"/>
      <c r="VNN182" s="24"/>
      <c r="VNO182" s="24"/>
      <c r="VNP182" s="24"/>
      <c r="VNQ182" s="24"/>
      <c r="VNR182" s="24"/>
      <c r="VNS182" s="24"/>
      <c r="VNT182" s="24"/>
      <c r="VNU182" s="24"/>
      <c r="VNV182" s="24"/>
      <c r="VNW182" s="24"/>
      <c r="VNX182" s="24"/>
      <c r="VNY182" s="24"/>
      <c r="VNZ182" s="24"/>
      <c r="VOA182" s="24"/>
      <c r="VOB182" s="24"/>
      <c r="VOC182" s="24"/>
      <c r="VOD182" s="24"/>
      <c r="VOE182" s="24"/>
      <c r="VOF182" s="24"/>
      <c r="VOG182" s="24"/>
      <c r="VOH182" s="24"/>
      <c r="VOI182" s="24"/>
      <c r="VOJ182" s="24"/>
      <c r="VOK182" s="24"/>
      <c r="VOL182" s="24"/>
      <c r="VOM182" s="24"/>
      <c r="VON182" s="24"/>
      <c r="VOO182" s="24"/>
      <c r="VOP182" s="24"/>
      <c r="VOQ182" s="24"/>
      <c r="VOR182" s="24"/>
      <c r="VOS182" s="24"/>
      <c r="VOT182" s="24"/>
      <c r="VOU182" s="24"/>
      <c r="VOV182" s="24"/>
      <c r="VOW182" s="24"/>
      <c r="VOX182" s="24"/>
      <c r="VOY182" s="24"/>
      <c r="VOZ182" s="24"/>
      <c r="VPA182" s="24"/>
      <c r="VPB182" s="24"/>
      <c r="VPC182" s="24"/>
      <c r="VPD182" s="24"/>
      <c r="VPE182" s="24"/>
      <c r="VPF182" s="24"/>
      <c r="VPG182" s="24"/>
      <c r="VPH182" s="24"/>
      <c r="VPI182" s="24"/>
      <c r="VPJ182" s="24"/>
      <c r="VPK182" s="24"/>
      <c r="VPL182" s="24"/>
      <c r="VPM182" s="24"/>
      <c r="VPN182" s="24"/>
      <c r="VPO182" s="24"/>
      <c r="VPP182" s="24"/>
      <c r="VPQ182" s="24"/>
      <c r="VPR182" s="24"/>
      <c r="VPS182" s="24"/>
      <c r="VPT182" s="24"/>
      <c r="VPU182" s="24"/>
      <c r="VPV182" s="24"/>
      <c r="VPW182" s="24"/>
      <c r="VPX182" s="24"/>
      <c r="VPY182" s="24"/>
      <c r="VPZ182" s="24"/>
      <c r="VQA182" s="24"/>
      <c r="VQB182" s="24"/>
      <c r="VQC182" s="24"/>
      <c r="VQD182" s="24"/>
      <c r="VQE182" s="24"/>
      <c r="VQF182" s="24"/>
      <c r="VQG182" s="24"/>
      <c r="VQH182" s="24"/>
      <c r="VQI182" s="24"/>
      <c r="VQJ182" s="24"/>
      <c r="VQK182" s="24"/>
      <c r="VQL182" s="24"/>
      <c r="VQM182" s="24"/>
      <c r="VQN182" s="24"/>
      <c r="VQO182" s="24"/>
      <c r="VQP182" s="24"/>
      <c r="VQQ182" s="24"/>
      <c r="VQR182" s="24"/>
      <c r="VQS182" s="24"/>
      <c r="VQT182" s="24"/>
      <c r="VQU182" s="24"/>
      <c r="VQV182" s="24"/>
      <c r="VQW182" s="24"/>
      <c r="VQX182" s="24"/>
      <c r="VQY182" s="24"/>
      <c r="VQZ182" s="24"/>
      <c r="VRA182" s="24"/>
      <c r="VRB182" s="24"/>
      <c r="VRC182" s="24"/>
      <c r="VRD182" s="24"/>
      <c r="VRE182" s="24"/>
      <c r="VRF182" s="24"/>
      <c r="VRG182" s="24"/>
      <c r="VRH182" s="24"/>
      <c r="VRI182" s="24"/>
      <c r="VRJ182" s="24"/>
      <c r="VRK182" s="24"/>
      <c r="VRL182" s="24"/>
      <c r="VRM182" s="24"/>
      <c r="VRN182" s="24"/>
      <c r="VRO182" s="24"/>
      <c r="VRP182" s="24"/>
      <c r="VRQ182" s="24"/>
      <c r="VRR182" s="24"/>
      <c r="VRS182" s="24"/>
      <c r="VRT182" s="24"/>
      <c r="VRU182" s="24"/>
      <c r="VRV182" s="24"/>
      <c r="VRW182" s="24"/>
      <c r="VRX182" s="24"/>
      <c r="VRY182" s="24"/>
      <c r="VRZ182" s="24"/>
      <c r="VSA182" s="24"/>
      <c r="VSB182" s="24"/>
      <c r="VSC182" s="24"/>
      <c r="VSD182" s="24"/>
      <c r="VSE182" s="24"/>
      <c r="VSF182" s="24"/>
      <c r="VSG182" s="24"/>
      <c r="VSH182" s="24"/>
      <c r="VSI182" s="24"/>
      <c r="VSJ182" s="24"/>
      <c r="VSK182" s="24"/>
      <c r="VSL182" s="24"/>
      <c r="VSM182" s="24"/>
      <c r="VSN182" s="24"/>
      <c r="VSO182" s="24"/>
      <c r="VSP182" s="24"/>
      <c r="VSQ182" s="24"/>
      <c r="VSR182" s="24"/>
      <c r="VSS182" s="24"/>
      <c r="VST182" s="24"/>
      <c r="VSU182" s="24"/>
      <c r="VSV182" s="24"/>
      <c r="VSW182" s="24"/>
      <c r="VSX182" s="24"/>
      <c r="VSY182" s="24"/>
      <c r="VSZ182" s="24"/>
      <c r="VTA182" s="24"/>
      <c r="VTB182" s="24"/>
      <c r="VTC182" s="24"/>
      <c r="VTD182" s="24"/>
      <c r="VTE182" s="24"/>
      <c r="VTF182" s="24"/>
      <c r="VTG182" s="24"/>
      <c r="VTH182" s="24"/>
      <c r="VTI182" s="24"/>
      <c r="VTJ182" s="24"/>
      <c r="VTK182" s="24"/>
      <c r="VTL182" s="24"/>
      <c r="VTM182" s="24"/>
      <c r="VTN182" s="24"/>
      <c r="VTO182" s="24"/>
      <c r="VTP182" s="24"/>
      <c r="VTQ182" s="24"/>
      <c r="VTR182" s="24"/>
      <c r="VTS182" s="24"/>
      <c r="VTT182" s="24"/>
      <c r="VTU182" s="24"/>
      <c r="VTV182" s="24"/>
      <c r="VTW182" s="24"/>
      <c r="VTX182" s="24"/>
      <c r="VTY182" s="24"/>
      <c r="VTZ182" s="24"/>
      <c r="VUA182" s="24"/>
      <c r="VUB182" s="24"/>
      <c r="VUC182" s="24"/>
      <c r="VUD182" s="24"/>
      <c r="VUE182" s="24"/>
      <c r="VUF182" s="24"/>
      <c r="VUG182" s="24"/>
      <c r="VUH182" s="24"/>
      <c r="VUI182" s="24"/>
      <c r="VUJ182" s="24"/>
      <c r="VUK182" s="24"/>
      <c r="VUL182" s="24"/>
      <c r="VUM182" s="24"/>
      <c r="VUN182" s="24"/>
      <c r="VUO182" s="24"/>
      <c r="VUP182" s="24"/>
      <c r="VUQ182" s="24"/>
      <c r="VUR182" s="24"/>
      <c r="VUS182" s="24"/>
      <c r="VUT182" s="24"/>
      <c r="VUU182" s="24"/>
      <c r="VUV182" s="24"/>
      <c r="VUW182" s="24"/>
      <c r="VUX182" s="24"/>
      <c r="VUY182" s="24"/>
      <c r="VUZ182" s="24"/>
      <c r="VVA182" s="24"/>
      <c r="VVB182" s="24"/>
      <c r="VVC182" s="24"/>
      <c r="VVD182" s="24"/>
      <c r="VVE182" s="24"/>
      <c r="VVF182" s="24"/>
      <c r="VVG182" s="24"/>
      <c r="VVH182" s="24"/>
      <c r="VVI182" s="24"/>
      <c r="VVJ182" s="24"/>
      <c r="VVK182" s="24"/>
      <c r="VVL182" s="24"/>
      <c r="VVM182" s="24"/>
      <c r="VVN182" s="24"/>
      <c r="VVO182" s="24"/>
      <c r="VVP182" s="24"/>
      <c r="VVQ182" s="24"/>
      <c r="VVR182" s="24"/>
      <c r="VVS182" s="24"/>
      <c r="VVT182" s="24"/>
      <c r="VVU182" s="24"/>
      <c r="VVV182" s="24"/>
      <c r="VVW182" s="24"/>
      <c r="VVX182" s="24"/>
      <c r="VVY182" s="24"/>
      <c r="VVZ182" s="24"/>
      <c r="VWA182" s="24"/>
      <c r="VWB182" s="24"/>
      <c r="VWC182" s="24"/>
      <c r="VWD182" s="24"/>
      <c r="VWE182" s="24"/>
      <c r="VWF182" s="24"/>
      <c r="VWG182" s="24"/>
      <c r="VWH182" s="24"/>
      <c r="VWI182" s="24"/>
      <c r="VWJ182" s="24"/>
      <c r="VWK182" s="24"/>
      <c r="VWL182" s="24"/>
      <c r="VWM182" s="24"/>
      <c r="VWN182" s="24"/>
      <c r="VWO182" s="24"/>
      <c r="VWP182" s="24"/>
      <c r="VWQ182" s="24"/>
      <c r="VWR182" s="24"/>
      <c r="VWS182" s="24"/>
      <c r="VWT182" s="24"/>
      <c r="VWU182" s="24"/>
      <c r="VWV182" s="24"/>
      <c r="VWW182" s="24"/>
      <c r="VWX182" s="24"/>
      <c r="VWY182" s="24"/>
      <c r="VWZ182" s="24"/>
      <c r="VXA182" s="24"/>
      <c r="VXB182" s="24"/>
      <c r="VXC182" s="24"/>
      <c r="VXD182" s="24"/>
      <c r="VXE182" s="24"/>
      <c r="VXF182" s="24"/>
      <c r="VXG182" s="24"/>
      <c r="VXH182" s="24"/>
      <c r="VXI182" s="24"/>
      <c r="VXJ182" s="24"/>
      <c r="VXK182" s="24"/>
      <c r="VXL182" s="24"/>
      <c r="VXM182" s="24"/>
      <c r="VXN182" s="24"/>
      <c r="VXO182" s="24"/>
      <c r="VXP182" s="24"/>
      <c r="VXQ182" s="24"/>
      <c r="VXR182" s="24"/>
      <c r="VXS182" s="24"/>
      <c r="VXT182" s="24"/>
      <c r="VXU182" s="24"/>
      <c r="VXV182" s="24"/>
      <c r="VXW182" s="24"/>
      <c r="VXX182" s="24"/>
      <c r="VXY182" s="24"/>
      <c r="VXZ182" s="24"/>
      <c r="VYA182" s="24"/>
      <c r="VYB182" s="24"/>
      <c r="VYC182" s="24"/>
      <c r="VYD182" s="24"/>
      <c r="VYE182" s="24"/>
      <c r="VYF182" s="24"/>
      <c r="VYG182" s="24"/>
      <c r="VYH182" s="24"/>
      <c r="VYI182" s="24"/>
      <c r="VYJ182" s="24"/>
      <c r="VYK182" s="24"/>
      <c r="VYL182" s="24"/>
      <c r="VYM182" s="24"/>
      <c r="VYN182" s="24"/>
      <c r="VYO182" s="24"/>
      <c r="VYP182" s="24"/>
      <c r="VYQ182" s="24"/>
      <c r="VYR182" s="24"/>
      <c r="VYS182" s="24"/>
      <c r="VYT182" s="24"/>
      <c r="VYU182" s="24"/>
      <c r="VYV182" s="24"/>
      <c r="VYW182" s="24"/>
      <c r="VYX182" s="24"/>
      <c r="VYY182" s="24"/>
      <c r="VYZ182" s="24"/>
      <c r="VZA182" s="24"/>
      <c r="VZB182" s="24"/>
      <c r="VZC182" s="24"/>
      <c r="VZD182" s="24"/>
      <c r="VZE182" s="24"/>
      <c r="VZF182" s="24"/>
      <c r="VZG182" s="24"/>
      <c r="VZH182" s="24"/>
      <c r="VZI182" s="24"/>
      <c r="VZJ182" s="24"/>
      <c r="VZK182" s="24"/>
      <c r="VZL182" s="24"/>
      <c r="VZM182" s="24"/>
      <c r="VZN182" s="24"/>
      <c r="VZO182" s="24"/>
      <c r="VZP182" s="24"/>
      <c r="VZQ182" s="24"/>
      <c r="VZR182" s="24"/>
      <c r="VZS182" s="24"/>
      <c r="VZT182" s="24"/>
      <c r="VZU182" s="24"/>
      <c r="VZV182" s="24"/>
      <c r="VZW182" s="24"/>
      <c r="VZX182" s="24"/>
      <c r="VZY182" s="24"/>
      <c r="VZZ182" s="24"/>
      <c r="WAA182" s="24"/>
      <c r="WAB182" s="24"/>
      <c r="WAC182" s="24"/>
      <c r="WAD182" s="24"/>
      <c r="WAE182" s="24"/>
      <c r="WAF182" s="24"/>
      <c r="WAG182" s="24"/>
      <c r="WAH182" s="24"/>
      <c r="WAI182" s="24"/>
      <c r="WAJ182" s="24"/>
      <c r="WAK182" s="24"/>
      <c r="WAL182" s="24"/>
      <c r="WAM182" s="24"/>
      <c r="WAN182" s="24"/>
      <c r="WAO182" s="24"/>
      <c r="WAP182" s="24"/>
      <c r="WAQ182" s="24"/>
      <c r="WAR182" s="24"/>
      <c r="WAS182" s="24"/>
      <c r="WAT182" s="24"/>
      <c r="WAU182" s="24"/>
      <c r="WAV182" s="24"/>
      <c r="WAW182" s="24"/>
      <c r="WAX182" s="24"/>
      <c r="WAY182" s="24"/>
      <c r="WAZ182" s="24"/>
      <c r="WBA182" s="24"/>
      <c r="WBB182" s="24"/>
      <c r="WBC182" s="24"/>
      <c r="WBD182" s="24"/>
      <c r="WBE182" s="24"/>
      <c r="WBF182" s="24"/>
      <c r="WBG182" s="24"/>
      <c r="WBH182" s="24"/>
      <c r="WBI182" s="24"/>
      <c r="WBJ182" s="24"/>
      <c r="WBK182" s="24"/>
      <c r="WBL182" s="24"/>
      <c r="WBM182" s="24"/>
      <c r="WBN182" s="24"/>
      <c r="WBO182" s="24"/>
      <c r="WBP182" s="24"/>
      <c r="WBQ182" s="24"/>
      <c r="WBR182" s="24"/>
      <c r="WBS182" s="24"/>
      <c r="WBT182" s="24"/>
      <c r="WBU182" s="24"/>
      <c r="WBV182" s="24"/>
      <c r="WBW182" s="24"/>
      <c r="WBX182" s="24"/>
      <c r="WBY182" s="24"/>
      <c r="WBZ182" s="24"/>
      <c r="WCA182" s="24"/>
      <c r="WCB182" s="24"/>
      <c r="WCC182" s="24"/>
      <c r="WCD182" s="24"/>
      <c r="WCE182" s="24"/>
      <c r="WCF182" s="24"/>
      <c r="WCG182" s="24"/>
      <c r="WCH182" s="24"/>
      <c r="WCI182" s="24"/>
      <c r="WCJ182" s="24"/>
      <c r="WCK182" s="24"/>
      <c r="WCL182" s="24"/>
      <c r="WCM182" s="24"/>
      <c r="WCN182" s="24"/>
      <c r="WCO182" s="24"/>
      <c r="WCP182" s="24"/>
      <c r="WCQ182" s="24"/>
      <c r="WCR182" s="24"/>
      <c r="WCS182" s="24"/>
      <c r="WCT182" s="24"/>
      <c r="WCU182" s="24"/>
      <c r="WCV182" s="24"/>
      <c r="WCW182" s="24"/>
      <c r="WCX182" s="24"/>
      <c r="WCY182" s="24"/>
      <c r="WCZ182" s="24"/>
      <c r="WDA182" s="24"/>
      <c r="WDB182" s="24"/>
      <c r="WDC182" s="24"/>
      <c r="WDD182" s="24"/>
      <c r="WDE182" s="24"/>
      <c r="WDF182" s="24"/>
      <c r="WDG182" s="24"/>
      <c r="WDH182" s="24"/>
      <c r="WDI182" s="24"/>
      <c r="WDJ182" s="24"/>
      <c r="WDK182" s="24"/>
      <c r="WDL182" s="24"/>
      <c r="WDM182" s="24"/>
      <c r="WDN182" s="24"/>
      <c r="WDO182" s="24"/>
      <c r="WDP182" s="24"/>
      <c r="WDQ182" s="24"/>
      <c r="WDR182" s="24"/>
      <c r="WDS182" s="24"/>
      <c r="WDT182" s="24"/>
      <c r="WDU182" s="24"/>
      <c r="WDV182" s="24"/>
      <c r="WDW182" s="24"/>
      <c r="WDX182" s="24"/>
      <c r="WDY182" s="24"/>
      <c r="WDZ182" s="24"/>
      <c r="WEA182" s="24"/>
      <c r="WEB182" s="24"/>
      <c r="WEC182" s="24"/>
      <c r="WED182" s="24"/>
      <c r="WEE182" s="24"/>
      <c r="WEF182" s="24"/>
      <c r="WEG182" s="24"/>
      <c r="WEH182" s="24"/>
      <c r="WEI182" s="24"/>
      <c r="WEJ182" s="24"/>
      <c r="WEK182" s="24"/>
      <c r="WEL182" s="24"/>
      <c r="WEM182" s="24"/>
      <c r="WEN182" s="24"/>
      <c r="WEO182" s="24"/>
      <c r="WEP182" s="24"/>
      <c r="WEQ182" s="24"/>
      <c r="WER182" s="24"/>
      <c r="WES182" s="24"/>
      <c r="WET182" s="24"/>
      <c r="WEU182" s="24"/>
      <c r="WEV182" s="24"/>
      <c r="WEW182" s="24"/>
      <c r="WEX182" s="24"/>
      <c r="WEY182" s="24"/>
      <c r="WEZ182" s="24"/>
      <c r="WFA182" s="24"/>
      <c r="WFB182" s="24"/>
      <c r="WFC182" s="24"/>
      <c r="WFD182" s="24"/>
      <c r="WFE182" s="24"/>
      <c r="WFF182" s="24"/>
      <c r="WFG182" s="24"/>
      <c r="WFH182" s="24"/>
      <c r="WFI182" s="24"/>
      <c r="WFJ182" s="24"/>
      <c r="WFK182" s="24"/>
      <c r="WFL182" s="24"/>
      <c r="WFM182" s="24"/>
      <c r="WFN182" s="24"/>
      <c r="WFO182" s="24"/>
      <c r="WFP182" s="24"/>
      <c r="WFQ182" s="24"/>
      <c r="WFR182" s="24"/>
      <c r="WFS182" s="24"/>
      <c r="WFT182" s="24"/>
      <c r="WFU182" s="24"/>
      <c r="WFV182" s="24"/>
      <c r="WFW182" s="24"/>
      <c r="WFX182" s="24"/>
      <c r="WFY182" s="24"/>
      <c r="WFZ182" s="24"/>
      <c r="WGA182" s="24"/>
      <c r="WGB182" s="24"/>
      <c r="WGC182" s="24"/>
      <c r="WGD182" s="24"/>
      <c r="WGE182" s="24"/>
      <c r="WGF182" s="24"/>
      <c r="WGG182" s="24"/>
      <c r="WGH182" s="24"/>
      <c r="WGI182" s="24"/>
      <c r="WGJ182" s="24"/>
      <c r="WGK182" s="24"/>
      <c r="WGL182" s="24"/>
      <c r="WGM182" s="24"/>
      <c r="WGN182" s="24"/>
      <c r="WGO182" s="24"/>
      <c r="WGP182" s="24"/>
      <c r="WGQ182" s="24"/>
      <c r="WGR182" s="24"/>
      <c r="WGS182" s="24"/>
      <c r="WGT182" s="24"/>
      <c r="WGU182" s="24"/>
      <c r="WGV182" s="24"/>
      <c r="WGW182" s="24"/>
      <c r="WGX182" s="24"/>
      <c r="WGY182" s="24"/>
      <c r="WGZ182" s="24"/>
      <c r="WHA182" s="24"/>
      <c r="WHB182" s="24"/>
      <c r="WHC182" s="24"/>
      <c r="WHD182" s="24"/>
      <c r="WHE182" s="24"/>
      <c r="WHF182" s="24"/>
      <c r="WHG182" s="24"/>
      <c r="WHH182" s="24"/>
      <c r="WHI182" s="24"/>
      <c r="WHJ182" s="24"/>
      <c r="WHK182" s="24"/>
      <c r="WHL182" s="24"/>
      <c r="WHM182" s="24"/>
      <c r="WHN182" s="24"/>
      <c r="WHO182" s="24"/>
      <c r="WHP182" s="24"/>
      <c r="WHQ182" s="24"/>
      <c r="WHR182" s="24"/>
      <c r="WHS182" s="24"/>
      <c r="WHT182" s="24"/>
      <c r="WHU182" s="24"/>
      <c r="WHV182" s="24"/>
      <c r="WHW182" s="24"/>
      <c r="WHX182" s="24"/>
      <c r="WHY182" s="24"/>
      <c r="WHZ182" s="24"/>
      <c r="WIA182" s="24"/>
      <c r="WIB182" s="24"/>
      <c r="WIC182" s="24"/>
      <c r="WID182" s="24"/>
      <c r="WIE182" s="24"/>
      <c r="WIF182" s="24"/>
      <c r="WIG182" s="24"/>
      <c r="WIH182" s="24"/>
      <c r="WII182" s="24"/>
      <c r="WIJ182" s="24"/>
      <c r="WIK182" s="24"/>
      <c r="WIL182" s="24"/>
      <c r="WIM182" s="24"/>
      <c r="WIN182" s="24"/>
      <c r="WIO182" s="24"/>
      <c r="WIP182" s="24"/>
      <c r="WIQ182" s="24"/>
      <c r="WIR182" s="24"/>
      <c r="WIS182" s="24"/>
      <c r="WIT182" s="24"/>
      <c r="WIU182" s="24"/>
      <c r="WIV182" s="24"/>
      <c r="WIW182" s="24"/>
      <c r="WIX182" s="24"/>
      <c r="WIY182" s="24"/>
      <c r="WIZ182" s="24"/>
      <c r="WJA182" s="24"/>
      <c r="WJB182" s="24"/>
      <c r="WJC182" s="24"/>
      <c r="WJD182" s="24"/>
      <c r="WJE182" s="24"/>
      <c r="WJF182" s="24"/>
      <c r="WJG182" s="24"/>
      <c r="WJH182" s="24"/>
      <c r="WJI182" s="24"/>
      <c r="WJJ182" s="24"/>
      <c r="WJK182" s="24"/>
      <c r="WJL182" s="24"/>
      <c r="WJM182" s="24"/>
      <c r="WJN182" s="24"/>
      <c r="WJO182" s="24"/>
      <c r="WJP182" s="24"/>
      <c r="WJQ182" s="24"/>
      <c r="WJR182" s="24"/>
      <c r="WJS182" s="24"/>
      <c r="WJT182" s="24"/>
      <c r="WJU182" s="24"/>
      <c r="WJV182" s="24"/>
      <c r="WJW182" s="24"/>
      <c r="WJX182" s="24"/>
      <c r="WJY182" s="24"/>
      <c r="WJZ182" s="24"/>
      <c r="WKA182" s="24"/>
      <c r="WKB182" s="24"/>
      <c r="WKC182" s="24"/>
      <c r="WKD182" s="24"/>
      <c r="WKE182" s="24"/>
      <c r="WKF182" s="24"/>
      <c r="WKG182" s="24"/>
      <c r="WKH182" s="24"/>
      <c r="WKI182" s="24"/>
      <c r="WKJ182" s="24"/>
      <c r="WKK182" s="24"/>
      <c r="WKL182" s="24"/>
      <c r="WKM182" s="24"/>
      <c r="WKN182" s="24"/>
      <c r="WKO182" s="24"/>
      <c r="WKP182" s="24"/>
      <c r="WKQ182" s="24"/>
      <c r="WKR182" s="24"/>
      <c r="WKS182" s="24"/>
      <c r="WKT182" s="24"/>
      <c r="WKU182" s="24"/>
      <c r="WKV182" s="24"/>
      <c r="WKW182" s="24"/>
      <c r="WKX182" s="24"/>
      <c r="WKY182" s="24"/>
      <c r="WKZ182" s="24"/>
      <c r="WLA182" s="24"/>
      <c r="WLB182" s="24"/>
      <c r="WLC182" s="24"/>
      <c r="WLD182" s="24"/>
      <c r="WLE182" s="24"/>
      <c r="WLF182" s="24"/>
      <c r="WLG182" s="24"/>
      <c r="WLH182" s="24"/>
      <c r="WLI182" s="24"/>
      <c r="WLJ182" s="24"/>
      <c r="WLK182" s="24"/>
      <c r="WLL182" s="24"/>
      <c r="WLM182" s="24"/>
      <c r="WLN182" s="24"/>
      <c r="WLO182" s="24"/>
      <c r="WLP182" s="24"/>
      <c r="WLQ182" s="24"/>
      <c r="WLR182" s="24"/>
      <c r="WLS182" s="24"/>
      <c r="WLT182" s="24"/>
      <c r="WLU182" s="24"/>
      <c r="WLV182" s="24"/>
      <c r="WLW182" s="24"/>
      <c r="WLX182" s="24"/>
      <c r="WLY182" s="24"/>
      <c r="WLZ182" s="24"/>
      <c r="WMA182" s="24"/>
      <c r="WMB182" s="24"/>
      <c r="WMC182" s="24"/>
      <c r="WMD182" s="24"/>
      <c r="WME182" s="24"/>
      <c r="WMF182" s="24"/>
      <c r="WMG182" s="24"/>
      <c r="WMH182" s="24"/>
      <c r="WMI182" s="24"/>
      <c r="WMJ182" s="24"/>
      <c r="WMK182" s="24"/>
      <c r="WML182" s="24"/>
      <c r="WMM182" s="24"/>
      <c r="WMN182" s="24"/>
      <c r="WMO182" s="24"/>
      <c r="WMP182" s="24"/>
      <c r="WMQ182" s="24"/>
      <c r="WMR182" s="24"/>
      <c r="WMS182" s="24"/>
      <c r="WMT182" s="24"/>
      <c r="WMU182" s="24"/>
      <c r="WMV182" s="24"/>
      <c r="WMW182" s="24"/>
      <c r="WMX182" s="24"/>
      <c r="WMY182" s="24"/>
      <c r="WMZ182" s="24"/>
      <c r="WNA182" s="24"/>
      <c r="WNB182" s="24"/>
      <c r="WNC182" s="24"/>
      <c r="WND182" s="24"/>
      <c r="WNE182" s="24"/>
      <c r="WNF182" s="24"/>
      <c r="WNG182" s="24"/>
      <c r="WNH182" s="24"/>
      <c r="WNI182" s="24"/>
      <c r="WNJ182" s="24"/>
      <c r="WNK182" s="24"/>
      <c r="WNL182" s="24"/>
      <c r="WNM182" s="24"/>
      <c r="WNN182" s="24"/>
      <c r="WNO182" s="24"/>
      <c r="WNP182" s="24"/>
      <c r="WNQ182" s="24"/>
      <c r="WNR182" s="24"/>
      <c r="WNS182" s="24"/>
      <c r="WNT182" s="24"/>
      <c r="WNU182" s="24"/>
      <c r="WNV182" s="24"/>
      <c r="WNW182" s="24"/>
      <c r="WNX182" s="24"/>
      <c r="WNY182" s="24"/>
      <c r="WNZ182" s="24"/>
      <c r="WOA182" s="24"/>
      <c r="WOB182" s="24"/>
      <c r="WOC182" s="24"/>
      <c r="WOD182" s="24"/>
      <c r="WOE182" s="24"/>
      <c r="WOF182" s="24"/>
      <c r="WOG182" s="24"/>
      <c r="WOH182" s="24"/>
      <c r="WOI182" s="24"/>
      <c r="WOJ182" s="24"/>
      <c r="WOK182" s="24"/>
      <c r="WOL182" s="24"/>
      <c r="WOM182" s="24"/>
      <c r="WON182" s="24"/>
      <c r="WOO182" s="24"/>
      <c r="WOP182" s="24"/>
      <c r="WOQ182" s="24"/>
      <c r="WOR182" s="24"/>
      <c r="WOS182" s="24"/>
      <c r="WOT182" s="24"/>
      <c r="WOU182" s="24"/>
      <c r="WOV182" s="24"/>
      <c r="WOW182" s="24"/>
      <c r="WOX182" s="24"/>
      <c r="WOY182" s="24"/>
      <c r="WOZ182" s="24"/>
      <c r="WPA182" s="24"/>
      <c r="WPB182" s="24"/>
      <c r="WPC182" s="24"/>
      <c r="WPD182" s="24"/>
      <c r="WPE182" s="24"/>
      <c r="WPF182" s="24"/>
      <c r="WPG182" s="24"/>
      <c r="WPH182" s="24"/>
      <c r="WPI182" s="24"/>
      <c r="WPJ182" s="24"/>
      <c r="WPK182" s="24"/>
      <c r="WPL182" s="24"/>
      <c r="WPM182" s="24"/>
      <c r="WPN182" s="24"/>
      <c r="WPO182" s="24"/>
      <c r="WPP182" s="24"/>
      <c r="WPQ182" s="24"/>
      <c r="WPR182" s="24"/>
      <c r="WPS182" s="24"/>
      <c r="WPT182" s="24"/>
      <c r="WPU182" s="24"/>
      <c r="WPV182" s="24"/>
      <c r="WPW182" s="24"/>
      <c r="WPX182" s="24"/>
      <c r="WPY182" s="24"/>
      <c r="WPZ182" s="24"/>
      <c r="WQA182" s="24"/>
      <c r="WQB182" s="24"/>
      <c r="WQC182" s="24"/>
      <c r="WQD182" s="24"/>
      <c r="WQE182" s="24"/>
      <c r="WQF182" s="24"/>
      <c r="WQG182" s="24"/>
      <c r="WQH182" s="24"/>
      <c r="WQI182" s="24"/>
      <c r="WQJ182" s="24"/>
      <c r="WQK182" s="24"/>
      <c r="WQL182" s="24"/>
      <c r="WQM182" s="24"/>
      <c r="WQN182" s="24"/>
      <c r="WQO182" s="24"/>
      <c r="WQP182" s="24"/>
      <c r="WQQ182" s="24"/>
      <c r="WQR182" s="24"/>
      <c r="WQS182" s="24"/>
      <c r="WQT182" s="24"/>
      <c r="WQU182" s="24"/>
      <c r="WQV182" s="24"/>
      <c r="WQW182" s="24"/>
      <c r="WQX182" s="24"/>
      <c r="WQY182" s="24"/>
      <c r="WQZ182" s="24"/>
      <c r="WRA182" s="24"/>
      <c r="WRB182" s="24"/>
      <c r="WRC182" s="24"/>
      <c r="WRD182" s="24"/>
      <c r="WRE182" s="24"/>
      <c r="WRF182" s="24"/>
      <c r="WRG182" s="24"/>
      <c r="WRH182" s="24"/>
      <c r="WRI182" s="24"/>
      <c r="WRJ182" s="24"/>
      <c r="WRK182" s="24"/>
      <c r="WRL182" s="24"/>
      <c r="WRM182" s="24"/>
      <c r="WRN182" s="24"/>
      <c r="WRO182" s="24"/>
      <c r="WRP182" s="24"/>
      <c r="WRQ182" s="24"/>
      <c r="WRR182" s="24"/>
      <c r="WRS182" s="24"/>
      <c r="WRT182" s="24"/>
      <c r="WRU182" s="24"/>
      <c r="WRV182" s="24"/>
      <c r="WRW182" s="24"/>
      <c r="WRX182" s="24"/>
      <c r="WRY182" s="24"/>
      <c r="WRZ182" s="24"/>
      <c r="WSA182" s="24"/>
      <c r="WSB182" s="24"/>
      <c r="WSC182" s="24"/>
      <c r="WSD182" s="24"/>
      <c r="WSE182" s="24"/>
      <c r="WSF182" s="24"/>
      <c r="WSG182" s="24"/>
      <c r="WSH182" s="24"/>
      <c r="WSI182" s="24"/>
      <c r="WSJ182" s="24"/>
      <c r="WSK182" s="24"/>
      <c r="WSL182" s="24"/>
      <c r="WSM182" s="24"/>
      <c r="WSN182" s="24"/>
      <c r="WSO182" s="24"/>
      <c r="WSP182" s="24"/>
      <c r="WSQ182" s="24"/>
      <c r="WSR182" s="24"/>
      <c r="WSS182" s="24"/>
      <c r="WST182" s="24"/>
      <c r="WSU182" s="24"/>
      <c r="WSV182" s="24"/>
      <c r="WSW182" s="24"/>
      <c r="WSX182" s="24"/>
      <c r="WSY182" s="24"/>
      <c r="WSZ182" s="24"/>
      <c r="WTA182" s="24"/>
      <c r="WTB182" s="24"/>
      <c r="WTC182" s="24"/>
      <c r="WTD182" s="24"/>
      <c r="WTE182" s="24"/>
      <c r="WTF182" s="24"/>
      <c r="WTG182" s="24"/>
      <c r="WTH182" s="24"/>
      <c r="WTI182" s="24"/>
      <c r="WTJ182" s="24"/>
      <c r="WTK182" s="24"/>
      <c r="WTL182" s="24"/>
      <c r="WTM182" s="24"/>
      <c r="WTN182" s="24"/>
      <c r="WTO182" s="24"/>
      <c r="WTP182" s="24"/>
      <c r="WTQ182" s="24"/>
      <c r="WTR182" s="24"/>
      <c r="WTS182" s="24"/>
      <c r="WTT182" s="24"/>
      <c r="WTU182" s="24"/>
      <c r="WTV182" s="24"/>
      <c r="WTW182" s="24"/>
      <c r="WTX182" s="24"/>
      <c r="WTY182" s="24"/>
      <c r="WTZ182" s="24"/>
      <c r="WUA182" s="24"/>
      <c r="WUB182" s="24"/>
      <c r="WUC182" s="24"/>
      <c r="WUD182" s="24"/>
      <c r="WUE182" s="24"/>
      <c r="WUF182" s="24"/>
      <c r="WUG182" s="24"/>
      <c r="WUH182" s="24"/>
      <c r="WUI182" s="24"/>
      <c r="WUJ182" s="24"/>
      <c r="WUK182" s="24"/>
      <c r="WUL182" s="24"/>
      <c r="WUM182" s="24"/>
      <c r="WUN182" s="24"/>
      <c r="WUO182" s="24"/>
      <c r="WUP182" s="24"/>
      <c r="WUQ182" s="24"/>
      <c r="WUR182" s="24"/>
      <c r="WUS182" s="24"/>
      <c r="WUT182" s="24"/>
      <c r="WUU182" s="24"/>
      <c r="WUV182" s="24"/>
      <c r="WUW182" s="24"/>
      <c r="WUX182" s="24"/>
      <c r="WUY182" s="24"/>
      <c r="WUZ182" s="24"/>
      <c r="WVA182" s="24"/>
      <c r="WVB182" s="24"/>
      <c r="WVC182" s="24"/>
      <c r="WVD182" s="24"/>
      <c r="WVE182" s="24"/>
      <c r="WVF182" s="24"/>
      <c r="WVG182" s="24"/>
      <c r="WVH182" s="24"/>
      <c r="WVI182" s="24"/>
      <c r="WVJ182" s="24"/>
      <c r="WVK182" s="24"/>
      <c r="WVL182" s="24"/>
      <c r="WVM182" s="24"/>
      <c r="WVN182" s="24"/>
      <c r="WVO182" s="24"/>
      <c r="WVP182" s="24"/>
      <c r="WVQ182" s="24"/>
      <c r="WVR182" s="24"/>
      <c r="WVS182" s="24"/>
      <c r="WVT182" s="24"/>
      <c r="WVU182" s="24"/>
      <c r="WVV182" s="24"/>
      <c r="WVW182" s="24"/>
      <c r="WVX182" s="24"/>
      <c r="WVY182" s="24"/>
      <c r="WVZ182" s="24"/>
      <c r="WWA182" s="24"/>
      <c r="WWB182" s="24"/>
      <c r="WWC182" s="24"/>
      <c r="WWD182" s="24"/>
      <c r="WWE182" s="24"/>
      <c r="WWF182" s="24"/>
      <c r="WWG182" s="24"/>
      <c r="WWH182" s="24"/>
      <c r="WWI182" s="24"/>
      <c r="WWJ182" s="24"/>
      <c r="WWK182" s="24"/>
      <c r="WWL182" s="24"/>
      <c r="WWM182" s="24"/>
      <c r="WWN182" s="24"/>
      <c r="WWO182" s="24"/>
      <c r="WWP182" s="24"/>
      <c r="WWQ182" s="24"/>
      <c r="WWR182" s="24"/>
      <c r="WWS182" s="24"/>
      <c r="WWT182" s="24"/>
      <c r="WWU182" s="24"/>
      <c r="WWV182" s="24"/>
      <c r="WWW182" s="24"/>
      <c r="WWX182" s="24"/>
      <c r="WWY182" s="24"/>
      <c r="WWZ182" s="24"/>
      <c r="WXA182" s="24"/>
      <c r="WXB182" s="24"/>
      <c r="WXC182" s="24"/>
      <c r="WXD182" s="24"/>
      <c r="WXE182" s="24"/>
      <c r="WXF182" s="24"/>
      <c r="WXG182" s="24"/>
      <c r="WXH182" s="24"/>
      <c r="WXI182" s="24"/>
      <c r="WXJ182" s="24"/>
      <c r="WXK182" s="24"/>
      <c r="WXL182" s="24"/>
      <c r="WXM182" s="24"/>
      <c r="WXN182" s="24"/>
      <c r="WXO182" s="24"/>
      <c r="WXP182" s="24"/>
      <c r="WXQ182" s="24"/>
      <c r="WXR182" s="24"/>
      <c r="WXS182" s="24"/>
      <c r="WXT182" s="24"/>
      <c r="WXU182" s="24"/>
      <c r="WXV182" s="24"/>
      <c r="WXW182" s="24"/>
      <c r="WXX182" s="24"/>
      <c r="WXY182" s="24"/>
      <c r="WXZ182" s="24"/>
      <c r="WYA182" s="24"/>
      <c r="WYB182" s="24"/>
      <c r="WYC182" s="24"/>
      <c r="WYD182" s="24"/>
      <c r="WYE182" s="24"/>
      <c r="WYF182" s="24"/>
      <c r="WYG182" s="24"/>
      <c r="WYH182" s="24"/>
      <c r="WYI182" s="24"/>
      <c r="WYJ182" s="24"/>
      <c r="WYK182" s="24"/>
      <c r="WYL182" s="24"/>
      <c r="WYM182" s="24"/>
      <c r="WYN182" s="24"/>
      <c r="WYO182" s="24"/>
      <c r="WYP182" s="24"/>
      <c r="WYQ182" s="24"/>
      <c r="WYR182" s="24"/>
      <c r="WYS182" s="24"/>
      <c r="WYT182" s="24"/>
      <c r="WYU182" s="24"/>
      <c r="WYV182" s="24"/>
      <c r="WYW182" s="24"/>
      <c r="WYX182" s="24"/>
      <c r="WYY182" s="24"/>
      <c r="WYZ182" s="24"/>
      <c r="WZA182" s="24"/>
      <c r="WZB182" s="24"/>
      <c r="WZC182" s="24"/>
      <c r="WZD182" s="24"/>
      <c r="WZE182" s="24"/>
      <c r="WZF182" s="24"/>
      <c r="WZG182" s="24"/>
      <c r="WZH182" s="24"/>
      <c r="WZI182" s="24"/>
      <c r="WZJ182" s="24"/>
      <c r="WZK182" s="24"/>
      <c r="WZL182" s="24"/>
      <c r="WZM182" s="24"/>
      <c r="WZN182" s="24"/>
      <c r="WZO182" s="24"/>
      <c r="WZP182" s="24"/>
      <c r="WZQ182" s="24"/>
      <c r="WZR182" s="24"/>
      <c r="WZS182" s="24"/>
      <c r="WZT182" s="24"/>
      <c r="WZU182" s="24"/>
      <c r="WZV182" s="24"/>
      <c r="WZW182" s="24"/>
      <c r="WZX182" s="24"/>
      <c r="WZY182" s="24"/>
      <c r="WZZ182" s="24"/>
      <c r="XAA182" s="24"/>
      <c r="XAB182" s="24"/>
      <c r="XAC182" s="24"/>
      <c r="XAD182" s="24"/>
      <c r="XAE182" s="24"/>
      <c r="XAF182" s="24"/>
      <c r="XAG182" s="24"/>
      <c r="XAH182" s="24"/>
      <c r="XAI182" s="24"/>
      <c r="XAJ182" s="24"/>
      <c r="XAK182" s="24"/>
      <c r="XAL182" s="24"/>
      <c r="XAM182" s="24"/>
      <c r="XAN182" s="24"/>
      <c r="XAO182" s="24"/>
      <c r="XAP182" s="24"/>
      <c r="XAQ182" s="24"/>
      <c r="XAR182" s="24"/>
      <c r="XAS182" s="24"/>
      <c r="XAT182" s="24"/>
      <c r="XAU182" s="24"/>
      <c r="XAV182" s="24"/>
      <c r="XAW182" s="24"/>
      <c r="XAX182" s="24"/>
      <c r="XAY182" s="24"/>
      <c r="XAZ182" s="24"/>
      <c r="XBA182" s="24"/>
      <c r="XBB182" s="24"/>
      <c r="XBC182" s="24"/>
      <c r="XBD182" s="24"/>
      <c r="XBE182" s="24"/>
      <c r="XBF182" s="24"/>
      <c r="XBG182" s="24"/>
      <c r="XBH182" s="24"/>
      <c r="XBI182" s="24"/>
      <c r="XBJ182" s="24"/>
      <c r="XBK182" s="24"/>
      <c r="XBL182" s="24"/>
      <c r="XBM182" s="24"/>
      <c r="XBN182" s="24"/>
      <c r="XBO182" s="24"/>
      <c r="XBP182" s="24"/>
      <c r="XBQ182" s="24"/>
      <c r="XBR182" s="24"/>
      <c r="XBS182" s="24"/>
      <c r="XBT182" s="24"/>
      <c r="XBU182" s="24"/>
      <c r="XBV182" s="24"/>
      <c r="XBW182" s="24"/>
      <c r="XBX182" s="24"/>
      <c r="XBY182" s="24"/>
      <c r="XBZ182" s="24"/>
      <c r="XCA182" s="24"/>
      <c r="XCB182" s="24"/>
      <c r="XCC182" s="24"/>
      <c r="XCD182" s="24"/>
      <c r="XCE182" s="24"/>
      <c r="XCF182" s="24"/>
      <c r="XCG182" s="24"/>
      <c r="XCH182" s="24"/>
      <c r="XCI182" s="24"/>
      <c r="XCJ182" s="24"/>
      <c r="XCK182" s="24"/>
      <c r="XCL182" s="24"/>
      <c r="XCM182" s="24"/>
      <c r="XCN182" s="24"/>
      <c r="XCO182" s="24"/>
      <c r="XCP182" s="24"/>
      <c r="XCQ182" s="24"/>
      <c r="XCR182" s="24"/>
      <c r="XCS182" s="24"/>
      <c r="XCT182" s="24"/>
      <c r="XCU182" s="24"/>
      <c r="XCV182" s="24"/>
      <c r="XCW182" s="24"/>
      <c r="XCX182" s="24"/>
      <c r="XCY182" s="24"/>
      <c r="XCZ182" s="24"/>
      <c r="XDA182" s="24"/>
      <c r="XDB182" s="24"/>
      <c r="XDC182" s="24"/>
      <c r="XDD182" s="24"/>
      <c r="XDE182" s="24"/>
      <c r="XDF182" s="24"/>
      <c r="XDG182" s="24"/>
      <c r="XDH182" s="24"/>
      <c r="XDI182" s="24"/>
      <c r="XDJ182" s="24"/>
      <c r="XDK182" s="24"/>
      <c r="XDL182" s="24"/>
      <c r="XDM182" s="24"/>
      <c r="XDN182" s="24"/>
      <c r="XDO182" s="24"/>
      <c r="XDP182" s="24"/>
      <c r="XDQ182" s="24"/>
      <c r="XDR182" s="24"/>
      <c r="XDS182" s="24"/>
      <c r="XDT182" s="24"/>
      <c r="XDU182" s="24"/>
      <c r="XDV182" s="24"/>
      <c r="XDW182" s="24"/>
      <c r="XDX182" s="24"/>
      <c r="XDY182" s="24"/>
      <c r="XDZ182" s="24"/>
      <c r="XEA182" s="24"/>
      <c r="XEB182" s="24"/>
      <c r="XEC182" s="24"/>
      <c r="XED182" s="24"/>
      <c r="XEE182" s="24"/>
      <c r="XEF182" s="24"/>
      <c r="XEG182" s="24"/>
      <c r="XEH182" s="24"/>
      <c r="XEI182" s="24"/>
      <c r="XEJ182" s="24"/>
      <c r="XEK182" s="24"/>
      <c r="XEL182" s="24"/>
      <c r="XEM182" s="24"/>
      <c r="XEN182" s="24"/>
      <c r="XEO182" s="24"/>
      <c r="XEP182" s="24"/>
      <c r="XEQ182" s="24"/>
      <c r="XER182" s="24"/>
      <c r="XES182" s="24"/>
      <c r="XET182" s="24"/>
      <c r="XEU182" s="24"/>
      <c r="XEV182" s="24"/>
      <c r="XEW182" s="24"/>
    </row>
    <row r="183" spans="1:16377" s="14" customFormat="1" ht="22.5" x14ac:dyDescent="0.25">
      <c r="A183" s="25"/>
      <c r="B183" s="22">
        <v>176</v>
      </c>
      <c r="C183" s="22" t="s">
        <v>364</v>
      </c>
      <c r="D183" s="22" t="s">
        <v>365</v>
      </c>
      <c r="E183" s="22">
        <v>1549</v>
      </c>
      <c r="F183" s="23">
        <v>1549</v>
      </c>
      <c r="G183" s="22" t="s">
        <v>419</v>
      </c>
      <c r="H183" s="22" t="s">
        <v>56</v>
      </c>
      <c r="I183" s="22">
        <v>30100000</v>
      </c>
      <c r="J183" s="13" t="s">
        <v>420</v>
      </c>
      <c r="K183" s="2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16377" s="14" customFormat="1" ht="45" x14ac:dyDescent="0.25">
      <c r="A184" s="25"/>
      <c r="B184" s="22">
        <v>177</v>
      </c>
      <c r="C184" s="22" t="s">
        <v>366</v>
      </c>
      <c r="D184" s="22" t="s">
        <v>367</v>
      </c>
      <c r="E184" s="22" t="s">
        <v>650</v>
      </c>
      <c r="F184" s="23">
        <v>3248</v>
      </c>
      <c r="G184" s="22" t="s">
        <v>419</v>
      </c>
      <c r="H184" s="22" t="s">
        <v>56</v>
      </c>
      <c r="I184" s="22">
        <v>22100000</v>
      </c>
      <c r="J184" s="39" t="s">
        <v>6</v>
      </c>
      <c r="K184" s="22" t="s">
        <v>421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16377" s="14" customFormat="1" ht="90" x14ac:dyDescent="0.25">
      <c r="A185" s="25"/>
      <c r="B185" s="22">
        <v>178</v>
      </c>
      <c r="C185" s="22" t="s">
        <v>368</v>
      </c>
      <c r="D185" s="22" t="s">
        <v>369</v>
      </c>
      <c r="E185" s="22" t="s">
        <v>741</v>
      </c>
      <c r="F185" s="23">
        <v>40000</v>
      </c>
      <c r="G185" s="22" t="s">
        <v>419</v>
      </c>
      <c r="H185" s="22" t="s">
        <v>56</v>
      </c>
      <c r="I185" s="22">
        <v>80500000</v>
      </c>
      <c r="J185" s="39" t="s">
        <v>401</v>
      </c>
      <c r="K185" s="22" t="s">
        <v>740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16377" s="14" customFormat="1" ht="45" x14ac:dyDescent="0.25">
      <c r="A186" s="25"/>
      <c r="B186" s="22">
        <v>179</v>
      </c>
      <c r="C186" s="22" t="s">
        <v>469</v>
      </c>
      <c r="D186" s="22" t="s">
        <v>93</v>
      </c>
      <c r="E186" s="22">
        <v>944</v>
      </c>
      <c r="F186" s="23">
        <v>944</v>
      </c>
      <c r="G186" s="22" t="s">
        <v>526</v>
      </c>
      <c r="H186" s="22" t="s">
        <v>56</v>
      </c>
      <c r="I186" s="22">
        <v>55300000</v>
      </c>
      <c r="J186" s="13" t="s">
        <v>2</v>
      </c>
      <c r="K186" s="22" t="s">
        <v>527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16377" s="14" customFormat="1" ht="45" x14ac:dyDescent="0.25">
      <c r="A187" s="25"/>
      <c r="B187" s="22">
        <v>180</v>
      </c>
      <c r="C187" s="22" t="s">
        <v>333</v>
      </c>
      <c r="D187" s="22" t="s">
        <v>110</v>
      </c>
      <c r="E187" s="22" t="s">
        <v>573</v>
      </c>
      <c r="F187" s="23">
        <v>8925</v>
      </c>
      <c r="G187" s="22" t="s">
        <v>528</v>
      </c>
      <c r="H187" s="22" t="s">
        <v>56</v>
      </c>
      <c r="I187" s="22">
        <v>60100000</v>
      </c>
      <c r="J187" s="13" t="s">
        <v>2</v>
      </c>
      <c r="K187" s="22" t="s">
        <v>529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16377" s="14" customFormat="1" ht="45" x14ac:dyDescent="0.25">
      <c r="A188" s="25"/>
      <c r="B188" s="22">
        <v>181</v>
      </c>
      <c r="C188" s="22" t="s">
        <v>333</v>
      </c>
      <c r="D188" s="22" t="s">
        <v>234</v>
      </c>
      <c r="E188" s="22" t="s">
        <v>574</v>
      </c>
      <c r="F188" s="23">
        <v>2400</v>
      </c>
      <c r="G188" s="22" t="s">
        <v>528</v>
      </c>
      <c r="H188" s="22" t="s">
        <v>56</v>
      </c>
      <c r="I188" s="22">
        <v>63500000</v>
      </c>
      <c r="J188" s="13" t="s">
        <v>2</v>
      </c>
      <c r="K188" s="22" t="s">
        <v>530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16377" s="14" customFormat="1" ht="45" x14ac:dyDescent="0.25">
      <c r="A189" s="25"/>
      <c r="B189" s="22">
        <v>182</v>
      </c>
      <c r="C189" s="22" t="s">
        <v>470</v>
      </c>
      <c r="D189" s="22" t="s">
        <v>234</v>
      </c>
      <c r="E189" s="22" t="s">
        <v>575</v>
      </c>
      <c r="F189" s="23">
        <v>2300</v>
      </c>
      <c r="G189" s="22" t="s">
        <v>528</v>
      </c>
      <c r="H189" s="22" t="s">
        <v>56</v>
      </c>
      <c r="I189" s="22">
        <v>63500000</v>
      </c>
      <c r="J189" s="13" t="s">
        <v>2</v>
      </c>
      <c r="K189" s="22" t="s">
        <v>531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16377" s="14" customFormat="1" ht="90" x14ac:dyDescent="0.25">
      <c r="A190" s="25"/>
      <c r="B190" s="22">
        <v>183</v>
      </c>
      <c r="C190" s="22" t="s">
        <v>471</v>
      </c>
      <c r="D190" s="22" t="s">
        <v>472</v>
      </c>
      <c r="E190" s="22" t="s">
        <v>1170</v>
      </c>
      <c r="F190" s="23">
        <v>21077.5</v>
      </c>
      <c r="G190" s="22" t="s">
        <v>528</v>
      </c>
      <c r="H190" s="22" t="s">
        <v>56</v>
      </c>
      <c r="I190" s="22">
        <v>80500000</v>
      </c>
      <c r="J190" s="39" t="s">
        <v>401</v>
      </c>
      <c r="K190" s="22" t="s">
        <v>532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16377" s="14" customFormat="1" ht="45" x14ac:dyDescent="0.25">
      <c r="A191" s="25"/>
      <c r="B191" s="22">
        <v>184</v>
      </c>
      <c r="C191" s="22" t="s">
        <v>109</v>
      </c>
      <c r="D191" s="22" t="s">
        <v>110</v>
      </c>
      <c r="E191" s="22">
        <v>87.5</v>
      </c>
      <c r="F191" s="23">
        <v>87.5</v>
      </c>
      <c r="G191" s="22" t="s">
        <v>533</v>
      </c>
      <c r="H191" s="22" t="s">
        <v>56</v>
      </c>
      <c r="I191" s="22">
        <v>60100000</v>
      </c>
      <c r="J191" s="13" t="s">
        <v>2</v>
      </c>
      <c r="K191" s="22" t="s">
        <v>534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16377" s="14" customFormat="1" ht="45" x14ac:dyDescent="0.25">
      <c r="A192" s="25"/>
      <c r="B192" s="22">
        <v>185</v>
      </c>
      <c r="C192" s="22" t="s">
        <v>109</v>
      </c>
      <c r="D192" s="22" t="s">
        <v>234</v>
      </c>
      <c r="E192" s="22">
        <v>125</v>
      </c>
      <c r="F192" s="23">
        <v>125</v>
      </c>
      <c r="G192" s="22" t="s">
        <v>533</v>
      </c>
      <c r="H192" s="22" t="s">
        <v>56</v>
      </c>
      <c r="I192" s="22">
        <v>63500000</v>
      </c>
      <c r="J192" s="13" t="s">
        <v>2</v>
      </c>
      <c r="K192" s="22" t="s">
        <v>535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s="14" customFormat="1" ht="45" x14ac:dyDescent="0.25">
      <c r="A193" s="25"/>
      <c r="B193" s="22">
        <v>186</v>
      </c>
      <c r="C193" s="22" t="s">
        <v>109</v>
      </c>
      <c r="D193" s="22" t="s">
        <v>110</v>
      </c>
      <c r="E193" s="22" t="s">
        <v>576</v>
      </c>
      <c r="F193" s="23">
        <v>1850</v>
      </c>
      <c r="G193" s="22" t="s">
        <v>536</v>
      </c>
      <c r="H193" s="22" t="s">
        <v>56</v>
      </c>
      <c r="I193" s="22">
        <v>60100000</v>
      </c>
      <c r="J193" s="13" t="s">
        <v>2</v>
      </c>
      <c r="K193" s="22" t="s">
        <v>537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s="14" customFormat="1" ht="45" x14ac:dyDescent="0.25">
      <c r="A194" s="25"/>
      <c r="B194" s="22">
        <v>187</v>
      </c>
      <c r="C194" s="22" t="s">
        <v>473</v>
      </c>
      <c r="D194" s="22" t="s">
        <v>108</v>
      </c>
      <c r="E194" s="22">
        <v>480</v>
      </c>
      <c r="F194" s="23">
        <v>480</v>
      </c>
      <c r="G194" s="22" t="s">
        <v>536</v>
      </c>
      <c r="H194" s="22" t="s">
        <v>56</v>
      </c>
      <c r="I194" s="22">
        <v>55300000</v>
      </c>
      <c r="J194" s="13" t="s">
        <v>2</v>
      </c>
      <c r="K194" s="22" t="s">
        <v>538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s="14" customFormat="1" ht="45" x14ac:dyDescent="0.25">
      <c r="A195" s="25"/>
      <c r="B195" s="22">
        <v>188</v>
      </c>
      <c r="C195" s="22" t="s">
        <v>474</v>
      </c>
      <c r="D195" s="22" t="s">
        <v>4</v>
      </c>
      <c r="E195" s="22" t="s">
        <v>583</v>
      </c>
      <c r="F195" s="23">
        <v>1500</v>
      </c>
      <c r="G195" s="22" t="s">
        <v>536</v>
      </c>
      <c r="H195" s="22" t="s">
        <v>56</v>
      </c>
      <c r="I195" s="22">
        <v>55100000</v>
      </c>
      <c r="J195" s="13" t="s">
        <v>2</v>
      </c>
      <c r="K195" s="22" t="s">
        <v>539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s="14" customFormat="1" ht="90" x14ac:dyDescent="0.25">
      <c r="A196" s="25"/>
      <c r="B196" s="22">
        <v>189</v>
      </c>
      <c r="C196" s="22" t="s">
        <v>475</v>
      </c>
      <c r="D196" s="22" t="s">
        <v>476</v>
      </c>
      <c r="E196" s="22" t="s">
        <v>646</v>
      </c>
      <c r="F196" s="23" t="s">
        <v>646</v>
      </c>
      <c r="G196" s="22" t="s">
        <v>536</v>
      </c>
      <c r="H196" s="22" t="s">
        <v>56</v>
      </c>
      <c r="I196" s="22">
        <v>15900000</v>
      </c>
      <c r="J196" s="39" t="s">
        <v>401</v>
      </c>
      <c r="K196" s="22" t="s">
        <v>540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s="14" customFormat="1" ht="90" x14ac:dyDescent="0.25">
      <c r="A197" s="25"/>
      <c r="B197" s="22">
        <v>190</v>
      </c>
      <c r="C197" s="22" t="s">
        <v>477</v>
      </c>
      <c r="D197" s="22" t="s">
        <v>478</v>
      </c>
      <c r="E197" s="22">
        <v>974.41</v>
      </c>
      <c r="F197" s="23">
        <v>1000</v>
      </c>
      <c r="G197" s="22" t="s">
        <v>536</v>
      </c>
      <c r="H197" s="22" t="s">
        <v>56</v>
      </c>
      <c r="I197" s="22">
        <v>15900000</v>
      </c>
      <c r="J197" s="39" t="s">
        <v>401</v>
      </c>
      <c r="K197" s="22" t="s">
        <v>541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s="14" customFormat="1" ht="90" x14ac:dyDescent="0.25">
      <c r="A198" s="25"/>
      <c r="B198" s="22">
        <v>191</v>
      </c>
      <c r="C198" s="22" t="s">
        <v>479</v>
      </c>
      <c r="D198" s="22" t="s">
        <v>480</v>
      </c>
      <c r="E198" s="22">
        <f>10651.07 +10847.03</f>
        <v>21498.1</v>
      </c>
      <c r="F198" s="23">
        <v>22010</v>
      </c>
      <c r="G198" s="22" t="s">
        <v>536</v>
      </c>
      <c r="H198" s="22" t="s">
        <v>56</v>
      </c>
      <c r="I198" s="22">
        <v>79900000</v>
      </c>
      <c r="J198" s="39" t="s">
        <v>401</v>
      </c>
      <c r="K198" s="22" t="s">
        <v>542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s="14" customFormat="1" ht="90" x14ac:dyDescent="0.25">
      <c r="A199" s="25"/>
      <c r="B199" s="22">
        <v>192</v>
      </c>
      <c r="C199" s="22" t="s">
        <v>481</v>
      </c>
      <c r="D199" s="22" t="s">
        <v>482</v>
      </c>
      <c r="E199" s="22" t="s">
        <v>749</v>
      </c>
      <c r="F199" s="23">
        <v>9800</v>
      </c>
      <c r="G199" s="22" t="s">
        <v>536</v>
      </c>
      <c r="H199" s="22" t="s">
        <v>56</v>
      </c>
      <c r="I199" s="22">
        <v>80500000</v>
      </c>
      <c r="J199" s="39" t="s">
        <v>401</v>
      </c>
      <c r="K199" s="22" t="s">
        <v>543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s="14" customFormat="1" ht="90" x14ac:dyDescent="0.25">
      <c r="A200" s="25"/>
      <c r="B200" s="22">
        <v>193</v>
      </c>
      <c r="C200" s="22" t="s">
        <v>483</v>
      </c>
      <c r="D200" s="22" t="s">
        <v>484</v>
      </c>
      <c r="E200" s="22" t="s">
        <v>1537</v>
      </c>
      <c r="F200" s="23">
        <v>5455</v>
      </c>
      <c r="G200" s="22" t="s">
        <v>536</v>
      </c>
      <c r="H200" s="22" t="s">
        <v>56</v>
      </c>
      <c r="I200" s="22">
        <v>80500000</v>
      </c>
      <c r="J200" s="39" t="s">
        <v>401</v>
      </c>
      <c r="K200" s="22" t="s">
        <v>544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s="14" customFormat="1" ht="45.75" x14ac:dyDescent="0.25">
      <c r="A201" s="25"/>
      <c r="B201" s="22">
        <v>194</v>
      </c>
      <c r="C201" s="22" t="s">
        <v>216</v>
      </c>
      <c r="D201" s="22" t="s">
        <v>485</v>
      </c>
      <c r="E201" s="22">
        <v>100</v>
      </c>
      <c r="F201" s="23">
        <v>100</v>
      </c>
      <c r="G201" s="22" t="s">
        <v>536</v>
      </c>
      <c r="H201" s="22" t="s">
        <v>56</v>
      </c>
      <c r="I201" s="22">
        <v>50300000</v>
      </c>
      <c r="J201" s="13" t="s">
        <v>5</v>
      </c>
      <c r="K201" s="22" t="s">
        <v>545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s="14" customFormat="1" ht="45.75" x14ac:dyDescent="0.25">
      <c r="A202" s="25"/>
      <c r="B202" s="22">
        <v>195</v>
      </c>
      <c r="C202" s="22" t="s">
        <v>267</v>
      </c>
      <c r="D202" s="22" t="s">
        <v>110</v>
      </c>
      <c r="E202" s="22" t="s">
        <v>444</v>
      </c>
      <c r="F202" s="23">
        <v>1800</v>
      </c>
      <c r="G202" s="22" t="s">
        <v>546</v>
      </c>
      <c r="H202" s="22" t="s">
        <v>56</v>
      </c>
      <c r="I202" s="22">
        <v>60100000</v>
      </c>
      <c r="J202" s="13" t="s">
        <v>5</v>
      </c>
      <c r="K202" s="22" t="s">
        <v>547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s="14" customFormat="1" ht="45" x14ac:dyDescent="0.25">
      <c r="A203" s="25"/>
      <c r="B203" s="22">
        <v>196</v>
      </c>
      <c r="C203" s="22" t="s">
        <v>486</v>
      </c>
      <c r="D203" s="22" t="s">
        <v>108</v>
      </c>
      <c r="E203" s="22" t="s">
        <v>581</v>
      </c>
      <c r="F203" s="23">
        <v>1600</v>
      </c>
      <c r="G203" s="22" t="s">
        <v>546</v>
      </c>
      <c r="H203" s="22" t="s">
        <v>56</v>
      </c>
      <c r="I203" s="22">
        <v>55300000</v>
      </c>
      <c r="J203" s="13" t="s">
        <v>2</v>
      </c>
      <c r="K203" s="22" t="s">
        <v>548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s="14" customFormat="1" ht="45" x14ac:dyDescent="0.25">
      <c r="A204" s="25"/>
      <c r="B204" s="22">
        <v>197</v>
      </c>
      <c r="C204" s="22" t="s">
        <v>487</v>
      </c>
      <c r="D204" s="22" t="s">
        <v>108</v>
      </c>
      <c r="E204" s="22" t="s">
        <v>577</v>
      </c>
      <c r="F204" s="23">
        <v>1920</v>
      </c>
      <c r="G204" s="22" t="s">
        <v>546</v>
      </c>
      <c r="H204" s="22" t="s">
        <v>56</v>
      </c>
      <c r="I204" s="22">
        <v>55300000</v>
      </c>
      <c r="J204" s="13" t="s">
        <v>2</v>
      </c>
      <c r="K204" s="22" t="s">
        <v>549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s="14" customFormat="1" ht="45" x14ac:dyDescent="0.25">
      <c r="A205" s="25"/>
      <c r="B205" s="22">
        <v>198</v>
      </c>
      <c r="C205" s="22" t="s">
        <v>488</v>
      </c>
      <c r="D205" s="22" t="s">
        <v>108</v>
      </c>
      <c r="E205" s="22" t="s">
        <v>582</v>
      </c>
      <c r="F205" s="23">
        <v>1600</v>
      </c>
      <c r="G205" s="22" t="s">
        <v>546</v>
      </c>
      <c r="H205" s="22" t="s">
        <v>56</v>
      </c>
      <c r="I205" s="22">
        <v>55300000</v>
      </c>
      <c r="J205" s="13" t="s">
        <v>2</v>
      </c>
      <c r="K205" s="22" t="s">
        <v>550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s="14" customFormat="1" ht="45" x14ac:dyDescent="0.25">
      <c r="A206" s="25"/>
      <c r="B206" s="22">
        <v>199</v>
      </c>
      <c r="C206" s="22" t="s">
        <v>258</v>
      </c>
      <c r="D206" s="22" t="s">
        <v>108</v>
      </c>
      <c r="E206" s="22" t="s">
        <v>578</v>
      </c>
      <c r="F206" s="23">
        <v>1600</v>
      </c>
      <c r="G206" s="22" t="s">
        <v>546</v>
      </c>
      <c r="H206" s="22" t="s">
        <v>56</v>
      </c>
      <c r="I206" s="22">
        <v>55300000</v>
      </c>
      <c r="J206" s="13" t="s">
        <v>2</v>
      </c>
      <c r="K206" s="22" t="s">
        <v>551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s="14" customFormat="1" ht="45" x14ac:dyDescent="0.25">
      <c r="A207" s="25"/>
      <c r="B207" s="22">
        <v>200</v>
      </c>
      <c r="C207" s="22" t="s">
        <v>489</v>
      </c>
      <c r="D207" s="22" t="s">
        <v>490</v>
      </c>
      <c r="E207" s="22">
        <v>984</v>
      </c>
      <c r="F207" s="23">
        <v>984</v>
      </c>
      <c r="G207" s="22" t="s">
        <v>546</v>
      </c>
      <c r="H207" s="22" t="s">
        <v>56</v>
      </c>
      <c r="I207" s="22">
        <v>60200000</v>
      </c>
      <c r="J207" s="13" t="s">
        <v>2</v>
      </c>
      <c r="K207" s="22" t="s">
        <v>552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s="14" customFormat="1" ht="45.75" x14ac:dyDescent="0.25">
      <c r="A208" s="25"/>
      <c r="B208" s="22">
        <v>201</v>
      </c>
      <c r="C208" s="22" t="s">
        <v>491</v>
      </c>
      <c r="D208" s="22" t="s">
        <v>492</v>
      </c>
      <c r="E208" s="22">
        <v>235</v>
      </c>
      <c r="F208" s="23">
        <v>235</v>
      </c>
      <c r="G208" s="22" t="s">
        <v>546</v>
      </c>
      <c r="H208" s="22" t="s">
        <v>56</v>
      </c>
      <c r="I208" s="22">
        <v>50300000</v>
      </c>
      <c r="J208" s="13" t="s">
        <v>5</v>
      </c>
      <c r="K208" s="22" t="s">
        <v>553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s="14" customFormat="1" ht="45" x14ac:dyDescent="0.25">
      <c r="A209" s="25"/>
      <c r="B209" s="22">
        <v>202</v>
      </c>
      <c r="C209" s="22" t="s">
        <v>233</v>
      </c>
      <c r="D209" s="22" t="s">
        <v>234</v>
      </c>
      <c r="E209" s="22">
        <v>100</v>
      </c>
      <c r="F209" s="23">
        <v>100</v>
      </c>
      <c r="G209" s="22" t="s">
        <v>546</v>
      </c>
      <c r="H209" s="22" t="s">
        <v>56</v>
      </c>
      <c r="I209" s="22">
        <v>63500000</v>
      </c>
      <c r="J209" s="13" t="s">
        <v>2</v>
      </c>
      <c r="K209" s="22" t="s">
        <v>554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s="10" customFormat="1" ht="45" x14ac:dyDescent="0.25">
      <c r="A210" s="29"/>
      <c r="B210" s="22">
        <v>203</v>
      </c>
      <c r="C210" s="22" t="s">
        <v>233</v>
      </c>
      <c r="D210" s="22" t="s">
        <v>110</v>
      </c>
      <c r="E210" s="22">
        <v>70</v>
      </c>
      <c r="F210" s="23">
        <v>70</v>
      </c>
      <c r="G210" s="22" t="s">
        <v>546</v>
      </c>
      <c r="H210" s="22" t="s">
        <v>56</v>
      </c>
      <c r="I210" s="22">
        <v>60100000</v>
      </c>
      <c r="J210" s="13" t="s">
        <v>2</v>
      </c>
      <c r="K210" s="22" t="s">
        <v>555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</row>
    <row r="211" spans="1:84" s="14" customFormat="1" ht="45" x14ac:dyDescent="0.25">
      <c r="A211" s="25"/>
      <c r="B211" s="22">
        <v>204</v>
      </c>
      <c r="C211" s="22" t="s">
        <v>493</v>
      </c>
      <c r="D211" s="22" t="s">
        <v>494</v>
      </c>
      <c r="E211" s="22">
        <f>490+140</f>
        <v>630</v>
      </c>
      <c r="F211" s="23">
        <v>1000</v>
      </c>
      <c r="G211" s="22" t="s">
        <v>556</v>
      </c>
      <c r="H211" s="22" t="s">
        <v>56</v>
      </c>
      <c r="I211" s="22">
        <v>50100000</v>
      </c>
      <c r="J211" s="13" t="s">
        <v>16</v>
      </c>
      <c r="K211" s="22" t="s">
        <v>557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s="14" customFormat="1" ht="45" x14ac:dyDescent="0.25">
      <c r="A212" s="25"/>
      <c r="B212" s="22">
        <v>205</v>
      </c>
      <c r="C212" s="22" t="s">
        <v>495</v>
      </c>
      <c r="D212" s="22" t="s">
        <v>496</v>
      </c>
      <c r="E212" s="22" t="s">
        <v>645</v>
      </c>
      <c r="F212" s="23">
        <v>1513.75</v>
      </c>
      <c r="G212" s="22" t="s">
        <v>556</v>
      </c>
      <c r="H212" s="22" t="s">
        <v>56</v>
      </c>
      <c r="I212" s="22">
        <v>18900000</v>
      </c>
      <c r="J212" s="39" t="s">
        <v>6</v>
      </c>
      <c r="K212" s="22" t="s">
        <v>558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s="14" customFormat="1" ht="45" x14ac:dyDescent="0.25">
      <c r="A213" s="25"/>
      <c r="B213" s="22">
        <v>206</v>
      </c>
      <c r="C213" s="22" t="s">
        <v>497</v>
      </c>
      <c r="D213" s="22" t="s">
        <v>110</v>
      </c>
      <c r="E213" s="22" t="s">
        <v>580</v>
      </c>
      <c r="F213" s="23">
        <v>1750</v>
      </c>
      <c r="G213" s="22" t="s">
        <v>556</v>
      </c>
      <c r="H213" s="22" t="s">
        <v>56</v>
      </c>
      <c r="I213" s="22">
        <v>60100000</v>
      </c>
      <c r="J213" s="13" t="s">
        <v>2</v>
      </c>
      <c r="K213" s="22" t="s">
        <v>559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s="14" customFormat="1" ht="45" x14ac:dyDescent="0.25">
      <c r="A214" s="25"/>
      <c r="B214" s="22">
        <v>207</v>
      </c>
      <c r="C214" s="22" t="s">
        <v>266</v>
      </c>
      <c r="D214" s="22" t="s">
        <v>234</v>
      </c>
      <c r="E214" s="22" t="s">
        <v>585</v>
      </c>
      <c r="F214" s="23">
        <v>1475</v>
      </c>
      <c r="G214" s="22" t="s">
        <v>556</v>
      </c>
      <c r="H214" s="22" t="s">
        <v>56</v>
      </c>
      <c r="I214" s="22">
        <v>63500000</v>
      </c>
      <c r="J214" s="13" t="s">
        <v>2</v>
      </c>
      <c r="K214" s="22" t="s">
        <v>560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s="14" customFormat="1" ht="45" x14ac:dyDescent="0.25">
      <c r="A215" s="25"/>
      <c r="B215" s="22">
        <v>208</v>
      </c>
      <c r="C215" s="22" t="s">
        <v>498</v>
      </c>
      <c r="D215" s="22" t="s">
        <v>281</v>
      </c>
      <c r="E215" s="22" t="s">
        <v>589</v>
      </c>
      <c r="F215" s="23">
        <v>3128</v>
      </c>
      <c r="G215" s="22" t="s">
        <v>556</v>
      </c>
      <c r="H215" s="22" t="s">
        <v>56</v>
      </c>
      <c r="I215" s="22">
        <v>60400000</v>
      </c>
      <c r="J215" s="13" t="s">
        <v>2</v>
      </c>
      <c r="K215" s="22" t="s">
        <v>561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s="14" customFormat="1" ht="90" x14ac:dyDescent="0.25">
      <c r="A216" s="25"/>
      <c r="B216" s="22">
        <v>209</v>
      </c>
      <c r="C216" s="22" t="s">
        <v>499</v>
      </c>
      <c r="D216" s="22" t="s">
        <v>500</v>
      </c>
      <c r="E216" s="22" t="s">
        <v>610</v>
      </c>
      <c r="F216" s="23">
        <v>1750</v>
      </c>
      <c r="G216" s="22" t="s">
        <v>556</v>
      </c>
      <c r="H216" s="22" t="s">
        <v>56</v>
      </c>
      <c r="I216" s="22">
        <v>79300000</v>
      </c>
      <c r="J216" s="39" t="s">
        <v>401</v>
      </c>
      <c r="K216" s="22" t="s">
        <v>562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s="14" customFormat="1" ht="90" x14ac:dyDescent="0.25">
      <c r="A217" s="25"/>
      <c r="B217" s="22">
        <v>210</v>
      </c>
      <c r="C217" s="22" t="s">
        <v>501</v>
      </c>
      <c r="D217" s="22" t="s">
        <v>500</v>
      </c>
      <c r="E217" s="22" t="s">
        <v>584</v>
      </c>
      <c r="F217" s="23">
        <v>1500</v>
      </c>
      <c r="G217" s="22" t="s">
        <v>556</v>
      </c>
      <c r="H217" s="22" t="s">
        <v>56</v>
      </c>
      <c r="I217" s="22">
        <v>79300000</v>
      </c>
      <c r="J217" s="39" t="s">
        <v>401</v>
      </c>
      <c r="K217" s="22" t="s">
        <v>563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s="14" customFormat="1" ht="45" x14ac:dyDescent="0.25">
      <c r="A218" s="25"/>
      <c r="B218" s="22">
        <v>211</v>
      </c>
      <c r="C218" s="22" t="s">
        <v>502</v>
      </c>
      <c r="D218" s="22" t="s">
        <v>4</v>
      </c>
      <c r="E218" s="22" t="s">
        <v>742</v>
      </c>
      <c r="F218" s="23">
        <v>4290</v>
      </c>
      <c r="G218" s="22" t="s">
        <v>564</v>
      </c>
      <c r="H218" s="22" t="s">
        <v>56</v>
      </c>
      <c r="I218" s="22">
        <v>55300000</v>
      </c>
      <c r="J218" s="13" t="s">
        <v>2</v>
      </c>
      <c r="K218" s="22" t="s">
        <v>722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s="14" customFormat="1" ht="45" x14ac:dyDescent="0.25">
      <c r="A219" s="25"/>
      <c r="B219" s="22">
        <v>212</v>
      </c>
      <c r="C219" s="22" t="s">
        <v>470</v>
      </c>
      <c r="D219" s="22" t="s">
        <v>234</v>
      </c>
      <c r="E219" s="22" t="s">
        <v>723</v>
      </c>
      <c r="F219" s="23">
        <v>2300</v>
      </c>
      <c r="G219" s="22" t="s">
        <v>564</v>
      </c>
      <c r="H219" s="22" t="s">
        <v>56</v>
      </c>
      <c r="I219" s="22">
        <v>63500000</v>
      </c>
      <c r="J219" s="13" t="s">
        <v>2</v>
      </c>
      <c r="K219" s="22" t="s">
        <v>718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s="14" customFormat="1" ht="45" x14ac:dyDescent="0.25">
      <c r="A220" s="25"/>
      <c r="B220" s="22">
        <v>213</v>
      </c>
      <c r="C220" s="22" t="s">
        <v>503</v>
      </c>
      <c r="D220" s="22" t="s">
        <v>234</v>
      </c>
      <c r="E220" s="22" t="s">
        <v>724</v>
      </c>
      <c r="F220" s="23">
        <v>3875</v>
      </c>
      <c r="G220" s="22" t="s">
        <v>564</v>
      </c>
      <c r="H220" s="22" t="s">
        <v>56</v>
      </c>
      <c r="I220" s="22">
        <v>63500000</v>
      </c>
      <c r="J220" s="13" t="s">
        <v>2</v>
      </c>
      <c r="K220" s="22" t="s">
        <v>719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s="14" customFormat="1" ht="45" x14ac:dyDescent="0.25">
      <c r="A221" s="25"/>
      <c r="B221" s="22">
        <v>214</v>
      </c>
      <c r="C221" s="22" t="s">
        <v>503</v>
      </c>
      <c r="D221" s="22" t="s">
        <v>110</v>
      </c>
      <c r="E221" s="22" t="s">
        <v>725</v>
      </c>
      <c r="F221" s="23">
        <v>6500</v>
      </c>
      <c r="G221" s="22" t="s">
        <v>564</v>
      </c>
      <c r="H221" s="22" t="s">
        <v>56</v>
      </c>
      <c r="I221" s="22">
        <v>60100000</v>
      </c>
      <c r="J221" s="13" t="s">
        <v>2</v>
      </c>
      <c r="K221" s="22" t="s">
        <v>720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s="14" customFormat="1" ht="45" x14ac:dyDescent="0.25">
      <c r="A222" s="25"/>
      <c r="B222" s="22">
        <v>215</v>
      </c>
      <c r="C222" s="22" t="s">
        <v>322</v>
      </c>
      <c r="D222" s="22" t="s">
        <v>108</v>
      </c>
      <c r="E222" s="22">
        <v>150</v>
      </c>
      <c r="F222" s="23">
        <v>150</v>
      </c>
      <c r="G222" s="22" t="s">
        <v>564</v>
      </c>
      <c r="H222" s="22" t="s">
        <v>56</v>
      </c>
      <c r="I222" s="22">
        <v>55300000</v>
      </c>
      <c r="J222" s="13" t="s">
        <v>2</v>
      </c>
      <c r="K222" s="22" t="s">
        <v>721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s="14" customFormat="1" ht="33.75" x14ac:dyDescent="0.25">
      <c r="A223" s="25"/>
      <c r="B223" s="22">
        <v>216</v>
      </c>
      <c r="C223" s="22" t="s">
        <v>504</v>
      </c>
      <c r="D223" s="22" t="s">
        <v>505</v>
      </c>
      <c r="E223" s="22">
        <f>555+130+1300+260+1115+590+910+1030</f>
        <v>5890</v>
      </c>
      <c r="F223" s="23">
        <v>16995</v>
      </c>
      <c r="G223" s="22" t="s">
        <v>564</v>
      </c>
      <c r="H223" s="22" t="s">
        <v>56</v>
      </c>
      <c r="I223" s="22">
        <v>63100000</v>
      </c>
      <c r="J223" s="13" t="s">
        <v>565</v>
      </c>
      <c r="K223" s="2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s="14" customFormat="1" ht="45" x14ac:dyDescent="0.25">
      <c r="A224" s="25"/>
      <c r="B224" s="22">
        <v>217</v>
      </c>
      <c r="C224" s="22" t="s">
        <v>506</v>
      </c>
      <c r="D224" s="22" t="s">
        <v>110</v>
      </c>
      <c r="E224" s="22" t="s">
        <v>652</v>
      </c>
      <c r="F224" s="23">
        <v>8700</v>
      </c>
      <c r="G224" s="22" t="s">
        <v>564</v>
      </c>
      <c r="H224" s="22" t="s">
        <v>56</v>
      </c>
      <c r="I224" s="22">
        <v>60100000</v>
      </c>
      <c r="J224" s="13" t="s">
        <v>2</v>
      </c>
      <c r="K224" s="40" t="s">
        <v>651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s="14" customFormat="1" ht="28.5" customHeight="1" x14ac:dyDescent="0.25">
      <c r="A225" s="25"/>
      <c r="B225" s="22">
        <v>218</v>
      </c>
      <c r="C225" s="22" t="s">
        <v>507</v>
      </c>
      <c r="D225" s="22" t="s">
        <v>4</v>
      </c>
      <c r="E225" s="22" t="s">
        <v>1227</v>
      </c>
      <c r="F225" s="23">
        <v>2868.91</v>
      </c>
      <c r="G225" s="22" t="s">
        <v>564</v>
      </c>
      <c r="H225" s="22" t="s">
        <v>56</v>
      </c>
      <c r="I225" s="22">
        <v>55100000</v>
      </c>
      <c r="J225" s="13" t="s">
        <v>2</v>
      </c>
      <c r="K225" s="22" t="s">
        <v>1226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s="14" customFormat="1" ht="45" x14ac:dyDescent="0.25">
      <c r="A226" s="25"/>
      <c r="B226" s="22">
        <v>219</v>
      </c>
      <c r="C226" s="22" t="s">
        <v>508</v>
      </c>
      <c r="D226" s="22" t="s">
        <v>281</v>
      </c>
      <c r="E226" s="22" t="s">
        <v>729</v>
      </c>
      <c r="F226" s="23">
        <v>2650</v>
      </c>
      <c r="G226" s="22" t="s">
        <v>564</v>
      </c>
      <c r="H226" s="22" t="s">
        <v>56</v>
      </c>
      <c r="I226" s="22">
        <v>60400000</v>
      </c>
      <c r="J226" s="13" t="s">
        <v>2</v>
      </c>
      <c r="K226" s="22" t="s">
        <v>728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s="14" customFormat="1" ht="90" x14ac:dyDescent="0.25">
      <c r="A227" s="25"/>
      <c r="B227" s="22">
        <v>221</v>
      </c>
      <c r="C227" s="22" t="s">
        <v>509</v>
      </c>
      <c r="D227" s="22" t="s">
        <v>341</v>
      </c>
      <c r="E227" s="22">
        <f>411153.54+191934.34+430378.64+126726.77</f>
        <v>1160193.29</v>
      </c>
      <c r="F227" s="23">
        <v>1280000</v>
      </c>
      <c r="G227" s="22" t="s">
        <v>566</v>
      </c>
      <c r="H227" s="22" t="s">
        <v>56</v>
      </c>
      <c r="I227" s="36" t="s">
        <v>567</v>
      </c>
      <c r="J227" s="39" t="s">
        <v>401</v>
      </c>
      <c r="K227" s="22" t="s">
        <v>568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s="14" customFormat="1" ht="45" x14ac:dyDescent="0.25">
      <c r="A228" s="25"/>
      <c r="B228" s="22">
        <v>222</v>
      </c>
      <c r="C228" s="22" t="s">
        <v>510</v>
      </c>
      <c r="D228" s="22" t="s">
        <v>234</v>
      </c>
      <c r="E228" s="22" t="s">
        <v>611</v>
      </c>
      <c r="F228" s="23">
        <v>1043.75</v>
      </c>
      <c r="G228" s="22" t="s">
        <v>569</v>
      </c>
      <c r="H228" s="22" t="s">
        <v>56</v>
      </c>
      <c r="I228" s="22">
        <v>63500000</v>
      </c>
      <c r="J228" s="13" t="s">
        <v>2</v>
      </c>
      <c r="K228" s="22" t="s">
        <v>608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s="14" customFormat="1" ht="45" x14ac:dyDescent="0.25">
      <c r="A229" s="25"/>
      <c r="B229" s="22">
        <v>223</v>
      </c>
      <c r="C229" s="22" t="s">
        <v>511</v>
      </c>
      <c r="D229" s="22" t="s">
        <v>110</v>
      </c>
      <c r="E229" s="22" t="s">
        <v>307</v>
      </c>
      <c r="F229" s="23">
        <v>1100</v>
      </c>
      <c r="G229" s="22" t="s">
        <v>569</v>
      </c>
      <c r="H229" s="22" t="s">
        <v>56</v>
      </c>
      <c r="I229" s="22">
        <v>60100000</v>
      </c>
      <c r="J229" s="13" t="s">
        <v>2</v>
      </c>
      <c r="K229" s="22" t="s">
        <v>609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s="14" customFormat="1" ht="90" x14ac:dyDescent="0.25">
      <c r="A230" s="25"/>
      <c r="B230" s="22">
        <v>224</v>
      </c>
      <c r="C230" s="22" t="s">
        <v>512</v>
      </c>
      <c r="D230" s="22" t="s">
        <v>513</v>
      </c>
      <c r="E230" s="22" t="s">
        <v>588</v>
      </c>
      <c r="F230" s="23">
        <v>7500</v>
      </c>
      <c r="G230" s="22" t="s">
        <v>569</v>
      </c>
      <c r="H230" s="22" t="s">
        <v>56</v>
      </c>
      <c r="I230" s="26">
        <v>55100000</v>
      </c>
      <c r="J230" s="39" t="s">
        <v>401</v>
      </c>
      <c r="K230" s="22" t="s">
        <v>587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s="14" customFormat="1" ht="45" x14ac:dyDescent="0.25">
      <c r="A231" s="25"/>
      <c r="B231" s="22">
        <v>225</v>
      </c>
      <c r="C231" s="22" t="s">
        <v>511</v>
      </c>
      <c r="D231" s="22" t="s">
        <v>110</v>
      </c>
      <c r="E231" s="22" t="s">
        <v>607</v>
      </c>
      <c r="F231" s="23">
        <v>1400</v>
      </c>
      <c r="G231" s="22" t="s">
        <v>285</v>
      </c>
      <c r="H231" s="22" t="s">
        <v>56</v>
      </c>
      <c r="I231" s="22">
        <v>60100000</v>
      </c>
      <c r="J231" s="13" t="s">
        <v>2</v>
      </c>
      <c r="K231" s="22" t="s">
        <v>605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s="14" customFormat="1" ht="45" x14ac:dyDescent="0.25">
      <c r="A232" s="25"/>
      <c r="B232" s="22">
        <v>226</v>
      </c>
      <c r="C232" s="22" t="s">
        <v>514</v>
      </c>
      <c r="D232" s="22" t="s">
        <v>234</v>
      </c>
      <c r="E232" s="22">
        <v>910</v>
      </c>
      <c r="F232" s="23">
        <v>910</v>
      </c>
      <c r="G232" s="22" t="s">
        <v>285</v>
      </c>
      <c r="H232" s="22" t="s">
        <v>56</v>
      </c>
      <c r="I232" s="22">
        <v>63500000</v>
      </c>
      <c r="J232" s="13" t="s">
        <v>2</v>
      </c>
      <c r="K232" s="22" t="s">
        <v>606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s="14" customFormat="1" ht="45" x14ac:dyDescent="0.25">
      <c r="A233" s="25"/>
      <c r="B233" s="22">
        <v>227</v>
      </c>
      <c r="C233" s="22" t="s">
        <v>508</v>
      </c>
      <c r="D233" s="22" t="s">
        <v>281</v>
      </c>
      <c r="E233" s="22" t="s">
        <v>726</v>
      </c>
      <c r="F233" s="23">
        <v>3938</v>
      </c>
      <c r="G233" s="22" t="s">
        <v>285</v>
      </c>
      <c r="H233" s="22" t="s">
        <v>56</v>
      </c>
      <c r="I233" s="22">
        <v>60400000</v>
      </c>
      <c r="J233" s="13" t="s">
        <v>2</v>
      </c>
      <c r="K233" s="22" t="s">
        <v>590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s="14" customFormat="1" ht="45" x14ac:dyDescent="0.25">
      <c r="A234" s="25"/>
      <c r="B234" s="22">
        <v>228</v>
      </c>
      <c r="C234" s="22" t="s">
        <v>508</v>
      </c>
      <c r="D234" s="22" t="s">
        <v>281</v>
      </c>
      <c r="E234" s="22" t="s">
        <v>727</v>
      </c>
      <c r="F234" s="23">
        <v>3776</v>
      </c>
      <c r="G234" s="22" t="s">
        <v>285</v>
      </c>
      <c r="H234" s="22" t="s">
        <v>56</v>
      </c>
      <c r="I234" s="22">
        <v>60400000</v>
      </c>
      <c r="J234" s="13" t="s">
        <v>2</v>
      </c>
      <c r="K234" s="22" t="s">
        <v>591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s="14" customFormat="1" ht="45.75" x14ac:dyDescent="0.25">
      <c r="A235" s="25"/>
      <c r="B235" s="22">
        <v>229</v>
      </c>
      <c r="C235" s="22" t="s">
        <v>515</v>
      </c>
      <c r="D235" s="22" t="s">
        <v>516</v>
      </c>
      <c r="E235" s="22">
        <v>120</v>
      </c>
      <c r="F235" s="23">
        <v>120</v>
      </c>
      <c r="G235" s="22" t="s">
        <v>570</v>
      </c>
      <c r="H235" s="22" t="s">
        <v>56</v>
      </c>
      <c r="I235" s="26">
        <v>44500000</v>
      </c>
      <c r="J235" s="13" t="s">
        <v>5</v>
      </c>
      <c r="K235" s="22" t="s">
        <v>592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s="14" customFormat="1" ht="33.75" x14ac:dyDescent="0.25">
      <c r="A236" s="25"/>
      <c r="B236" s="22">
        <v>230</v>
      </c>
      <c r="C236" s="22" t="s">
        <v>517</v>
      </c>
      <c r="D236" s="22" t="s">
        <v>283</v>
      </c>
      <c r="E236" s="22">
        <f>1872.93+1976.22+1859.91+1965.75+2084.45+1949.54</f>
        <v>11708.8</v>
      </c>
      <c r="F236" s="23">
        <v>30000</v>
      </c>
      <c r="G236" s="22" t="s">
        <v>570</v>
      </c>
      <c r="H236" s="22" t="s">
        <v>571</v>
      </c>
      <c r="I236" s="22">
        <v>64200000</v>
      </c>
      <c r="J236" s="39"/>
      <c r="K236" s="22" t="s">
        <v>593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s="14" customFormat="1" ht="45" x14ac:dyDescent="0.25">
      <c r="A237" s="25"/>
      <c r="B237" s="22">
        <v>231</v>
      </c>
      <c r="C237" s="22" t="s">
        <v>629</v>
      </c>
      <c r="D237" s="22" t="s">
        <v>108</v>
      </c>
      <c r="E237" s="22">
        <v>480</v>
      </c>
      <c r="F237" s="23">
        <v>480</v>
      </c>
      <c r="G237" s="22" t="s">
        <v>570</v>
      </c>
      <c r="H237" s="22" t="s">
        <v>56</v>
      </c>
      <c r="I237" s="22">
        <v>55100000</v>
      </c>
      <c r="J237" s="13" t="s">
        <v>2</v>
      </c>
      <c r="K237" s="22" t="s">
        <v>648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s="14" customFormat="1" ht="45" x14ac:dyDescent="0.25">
      <c r="A238" s="25"/>
      <c r="B238" s="22">
        <v>232</v>
      </c>
      <c r="C238" s="22" t="s">
        <v>518</v>
      </c>
      <c r="D238" s="22" t="s">
        <v>4</v>
      </c>
      <c r="E238" s="22">
        <v>175</v>
      </c>
      <c r="F238" s="23">
        <v>175</v>
      </c>
      <c r="G238" s="22" t="s">
        <v>570</v>
      </c>
      <c r="H238" s="22" t="s">
        <v>56</v>
      </c>
      <c r="I238" s="22">
        <v>55100000</v>
      </c>
      <c r="J238" s="13" t="s">
        <v>2</v>
      </c>
      <c r="K238" s="22" t="s">
        <v>594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s="14" customFormat="1" ht="45" x14ac:dyDescent="0.25">
      <c r="A239" s="25"/>
      <c r="B239" s="22">
        <v>233</v>
      </c>
      <c r="C239" s="22" t="s">
        <v>519</v>
      </c>
      <c r="D239" s="22" t="s">
        <v>110</v>
      </c>
      <c r="E239" s="22">
        <v>600</v>
      </c>
      <c r="F239" s="23">
        <v>600</v>
      </c>
      <c r="G239" s="22" t="s">
        <v>570</v>
      </c>
      <c r="H239" s="22" t="s">
        <v>56</v>
      </c>
      <c r="I239" s="22">
        <v>60100000</v>
      </c>
      <c r="J239" s="13" t="s">
        <v>2</v>
      </c>
      <c r="K239" s="22" t="s">
        <v>595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s="14" customFormat="1" ht="45" x14ac:dyDescent="0.25">
      <c r="A240" s="25"/>
      <c r="B240" s="22">
        <v>234</v>
      </c>
      <c r="C240" s="22" t="s">
        <v>520</v>
      </c>
      <c r="D240" s="22" t="s">
        <v>4</v>
      </c>
      <c r="E240" s="22">
        <v>248.7</v>
      </c>
      <c r="F240" s="23">
        <v>250</v>
      </c>
      <c r="G240" s="22" t="s">
        <v>570</v>
      </c>
      <c r="H240" s="22" t="s">
        <v>56</v>
      </c>
      <c r="I240" s="22">
        <v>55300000</v>
      </c>
      <c r="J240" s="13" t="s">
        <v>2</v>
      </c>
      <c r="K240" s="22" t="s">
        <v>596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s="14" customFormat="1" ht="45" x14ac:dyDescent="0.25">
      <c r="A241" s="25"/>
      <c r="B241" s="22">
        <v>235</v>
      </c>
      <c r="C241" s="44" t="s">
        <v>521</v>
      </c>
      <c r="D241" s="22" t="s">
        <v>234</v>
      </c>
      <c r="E241" s="22">
        <v>250</v>
      </c>
      <c r="F241" s="23">
        <v>250</v>
      </c>
      <c r="G241" s="22" t="s">
        <v>570</v>
      </c>
      <c r="H241" s="22" t="s">
        <v>56</v>
      </c>
      <c r="I241" s="22">
        <v>63500000</v>
      </c>
      <c r="J241" s="13" t="s">
        <v>2</v>
      </c>
      <c r="K241" s="22" t="s">
        <v>597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s="14" customFormat="1" ht="90" x14ac:dyDescent="0.25">
      <c r="A242" s="25"/>
      <c r="B242" s="22">
        <v>236</v>
      </c>
      <c r="C242" s="22" t="s">
        <v>522</v>
      </c>
      <c r="D242" s="22" t="s">
        <v>523</v>
      </c>
      <c r="E242" s="22">
        <f>152+332+775+40+15+245+15</f>
        <v>1574</v>
      </c>
      <c r="F242" s="23">
        <v>10000</v>
      </c>
      <c r="G242" s="22" t="s">
        <v>570</v>
      </c>
      <c r="H242" s="34" t="s">
        <v>25</v>
      </c>
      <c r="I242" s="36" t="s">
        <v>572</v>
      </c>
      <c r="J242" s="39" t="s">
        <v>401</v>
      </c>
      <c r="K242" s="22" t="s">
        <v>612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s="14" customFormat="1" ht="45" x14ac:dyDescent="0.25">
      <c r="A243" s="25"/>
      <c r="B243" s="22">
        <v>237</v>
      </c>
      <c r="C243" s="22" t="s">
        <v>524</v>
      </c>
      <c r="D243" s="22" t="s">
        <v>234</v>
      </c>
      <c r="E243" s="22" t="s">
        <v>643</v>
      </c>
      <c r="F243" s="23">
        <v>1575</v>
      </c>
      <c r="G243" s="22" t="s">
        <v>570</v>
      </c>
      <c r="H243" s="22" t="s">
        <v>56</v>
      </c>
      <c r="I243" s="22">
        <v>63500000</v>
      </c>
      <c r="J243" s="13" t="s">
        <v>2</v>
      </c>
      <c r="K243" s="22" t="s">
        <v>598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s="14" customFormat="1" ht="45" x14ac:dyDescent="0.25">
      <c r="A244" s="25"/>
      <c r="B244" s="22">
        <v>238</v>
      </c>
      <c r="C244" s="22" t="s">
        <v>525</v>
      </c>
      <c r="D244" s="22" t="s">
        <v>110</v>
      </c>
      <c r="E244" s="22" t="s">
        <v>613</v>
      </c>
      <c r="F244" s="23">
        <v>2000</v>
      </c>
      <c r="G244" s="22" t="s">
        <v>570</v>
      </c>
      <c r="H244" s="22" t="s">
        <v>56</v>
      </c>
      <c r="I244" s="22">
        <v>60100000</v>
      </c>
      <c r="J244" s="13" t="s">
        <v>2</v>
      </c>
      <c r="K244" s="22" t="s">
        <v>599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s="14" customFormat="1" ht="90" x14ac:dyDescent="0.25">
      <c r="A245" s="25"/>
      <c r="B245" s="22">
        <v>239</v>
      </c>
      <c r="C245" s="22" t="s">
        <v>614</v>
      </c>
      <c r="D245" s="22" t="s">
        <v>615</v>
      </c>
      <c r="E245" s="22" t="s">
        <v>588</v>
      </c>
      <c r="F245" s="23">
        <v>7500</v>
      </c>
      <c r="G245" s="22" t="s">
        <v>570</v>
      </c>
      <c r="H245" s="22" t="s">
        <v>56</v>
      </c>
      <c r="I245" s="26">
        <v>80500000</v>
      </c>
      <c r="J245" s="39" t="s">
        <v>401</v>
      </c>
      <c r="K245" s="22" t="s">
        <v>600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s="14" customFormat="1" ht="45.75" x14ac:dyDescent="0.25">
      <c r="A246" s="25"/>
      <c r="B246" s="22">
        <v>240</v>
      </c>
      <c r="C246" s="22" t="s">
        <v>616</v>
      </c>
      <c r="D246" s="22" t="s">
        <v>617</v>
      </c>
      <c r="E246" s="22">
        <v>50</v>
      </c>
      <c r="F246" s="23">
        <v>50</v>
      </c>
      <c r="G246" s="22" t="s">
        <v>570</v>
      </c>
      <c r="H246" s="22" t="s">
        <v>56</v>
      </c>
      <c r="I246" s="26">
        <v>50700000</v>
      </c>
      <c r="J246" s="13" t="s">
        <v>5</v>
      </c>
      <c r="K246" s="22" t="s">
        <v>736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s="14" customFormat="1" ht="45" x14ac:dyDescent="0.25">
      <c r="A247" s="25"/>
      <c r="B247" s="22">
        <v>241</v>
      </c>
      <c r="C247" s="22" t="s">
        <v>618</v>
      </c>
      <c r="D247" s="22" t="s">
        <v>108</v>
      </c>
      <c r="E247" s="22">
        <f>24.75+1844.7+45.1+325.05</f>
        <v>2239.6</v>
      </c>
      <c r="F247" s="23">
        <v>3000</v>
      </c>
      <c r="G247" s="22" t="s">
        <v>636</v>
      </c>
      <c r="H247" s="22" t="s">
        <v>25</v>
      </c>
      <c r="I247" s="22">
        <v>55300000</v>
      </c>
      <c r="J247" s="13" t="s">
        <v>2</v>
      </c>
      <c r="K247" s="22" t="s">
        <v>601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s="14" customFormat="1" ht="45" x14ac:dyDescent="0.25">
      <c r="A248" s="25"/>
      <c r="B248" s="22">
        <v>242</v>
      </c>
      <c r="C248" s="22" t="s">
        <v>618</v>
      </c>
      <c r="D248" s="22" t="s">
        <v>4</v>
      </c>
      <c r="E248" s="22">
        <f>2160+320+240+480+3840+3240+360+240+240</f>
        <v>11120</v>
      </c>
      <c r="F248" s="23">
        <v>20000</v>
      </c>
      <c r="G248" s="22" t="s">
        <v>636</v>
      </c>
      <c r="H248" s="22" t="s">
        <v>25</v>
      </c>
      <c r="I248" s="22">
        <v>55100000</v>
      </c>
      <c r="J248" s="13" t="s">
        <v>2</v>
      </c>
      <c r="K248" s="22" t="s">
        <v>602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s="14" customFormat="1" ht="90" x14ac:dyDescent="0.25">
      <c r="A249" s="25"/>
      <c r="B249" s="22">
        <v>243</v>
      </c>
      <c r="C249" s="22" t="s">
        <v>619</v>
      </c>
      <c r="D249" s="22" t="s">
        <v>620</v>
      </c>
      <c r="E249" s="22" t="s">
        <v>732</v>
      </c>
      <c r="F249" s="23">
        <v>32000</v>
      </c>
      <c r="G249" s="22" t="s">
        <v>636</v>
      </c>
      <c r="H249" s="22" t="s">
        <v>56</v>
      </c>
      <c r="I249" s="26">
        <v>79900000</v>
      </c>
      <c r="J249" s="39" t="s">
        <v>401</v>
      </c>
      <c r="K249" s="22" t="s">
        <v>603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s="14" customFormat="1" ht="45" x14ac:dyDescent="0.25">
      <c r="A250" s="25"/>
      <c r="B250" s="22">
        <v>244</v>
      </c>
      <c r="C250" s="22" t="s">
        <v>621</v>
      </c>
      <c r="D250" s="22" t="s">
        <v>108</v>
      </c>
      <c r="E250" s="22">
        <v>550</v>
      </c>
      <c r="F250" s="23">
        <v>550</v>
      </c>
      <c r="G250" s="22" t="s">
        <v>636</v>
      </c>
      <c r="H250" s="22" t="s">
        <v>56</v>
      </c>
      <c r="I250" s="22">
        <v>55300000</v>
      </c>
      <c r="J250" s="13" t="s">
        <v>2</v>
      </c>
      <c r="K250" s="22" t="s">
        <v>1151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s="14" customFormat="1" ht="45" x14ac:dyDescent="0.25">
      <c r="A251" s="25"/>
      <c r="B251" s="22">
        <v>245</v>
      </c>
      <c r="C251" s="22" t="s">
        <v>621</v>
      </c>
      <c r="D251" s="22" t="s">
        <v>4</v>
      </c>
      <c r="E251" s="22" t="s">
        <v>739</v>
      </c>
      <c r="F251" s="23">
        <v>1250</v>
      </c>
      <c r="G251" s="22" t="s">
        <v>636</v>
      </c>
      <c r="H251" s="22" t="s">
        <v>56</v>
      </c>
      <c r="I251" s="22">
        <v>55100000</v>
      </c>
      <c r="J251" s="13" t="s">
        <v>2</v>
      </c>
      <c r="K251" s="22" t="s">
        <v>738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s="14" customFormat="1" ht="45" x14ac:dyDescent="0.25">
      <c r="A252" s="25"/>
      <c r="B252" s="22">
        <v>246</v>
      </c>
      <c r="C252" s="22" t="s">
        <v>622</v>
      </c>
      <c r="D252" s="22" t="s">
        <v>110</v>
      </c>
      <c r="E252" s="22" t="s">
        <v>731</v>
      </c>
      <c r="F252" s="23">
        <v>2030.5</v>
      </c>
      <c r="G252" s="22" t="s">
        <v>637</v>
      </c>
      <c r="H252" s="22" t="s">
        <v>56</v>
      </c>
      <c r="I252" s="22">
        <v>60100000</v>
      </c>
      <c r="J252" s="13" t="s">
        <v>2</v>
      </c>
      <c r="K252" s="22" t="s">
        <v>730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s="14" customFormat="1" ht="45" x14ac:dyDescent="0.25">
      <c r="A253" s="25"/>
      <c r="B253" s="22">
        <v>247</v>
      </c>
      <c r="C253" s="22" t="s">
        <v>519</v>
      </c>
      <c r="D253" s="22" t="s">
        <v>110</v>
      </c>
      <c r="E253" s="22" t="s">
        <v>642</v>
      </c>
      <c r="F253" s="23">
        <v>4200</v>
      </c>
      <c r="G253" s="22" t="s">
        <v>638</v>
      </c>
      <c r="H253" s="22" t="s">
        <v>56</v>
      </c>
      <c r="I253" s="22">
        <v>60100000</v>
      </c>
      <c r="J253" s="13" t="s">
        <v>2</v>
      </c>
      <c r="K253" s="22" t="s">
        <v>641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s="14" customFormat="1" ht="90" x14ac:dyDescent="0.25">
      <c r="A254" s="25"/>
      <c r="B254" s="22">
        <v>248</v>
      </c>
      <c r="C254" s="22" t="s">
        <v>623</v>
      </c>
      <c r="D254" s="22" t="s">
        <v>624</v>
      </c>
      <c r="E254" s="22">
        <f>140670.75+25960+179004.99+32450</f>
        <v>378085.74</v>
      </c>
      <c r="F254" s="23">
        <v>380800.75</v>
      </c>
      <c r="G254" s="22" t="s">
        <v>638</v>
      </c>
      <c r="H254" s="22" t="s">
        <v>56</v>
      </c>
      <c r="I254" s="22">
        <v>79300000</v>
      </c>
      <c r="J254" s="39" t="s">
        <v>401</v>
      </c>
      <c r="K254" s="22" t="s">
        <v>754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s="14" customFormat="1" ht="90" x14ac:dyDescent="0.25">
      <c r="A255" s="25"/>
      <c r="B255" s="22">
        <v>249</v>
      </c>
      <c r="C255" s="22" t="s">
        <v>625</v>
      </c>
      <c r="D255" s="22" t="s">
        <v>626</v>
      </c>
      <c r="E255" s="22" t="s">
        <v>1528</v>
      </c>
      <c r="F255" s="23">
        <v>5250</v>
      </c>
      <c r="G255" s="22" t="s">
        <v>638</v>
      </c>
      <c r="H255" s="22" t="s">
        <v>56</v>
      </c>
      <c r="I255" s="22">
        <v>79500000</v>
      </c>
      <c r="J255" s="39" t="s">
        <v>401</v>
      </c>
      <c r="K255" s="22" t="s">
        <v>755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s="14" customFormat="1" ht="33.75" x14ac:dyDescent="0.25">
      <c r="A256" s="25"/>
      <c r="B256" s="22">
        <v>249</v>
      </c>
      <c r="C256" s="22" t="s">
        <v>42</v>
      </c>
      <c r="D256" s="22" t="s">
        <v>283</v>
      </c>
      <c r="E256" s="22" t="s">
        <v>1174</v>
      </c>
      <c r="F256" s="23">
        <v>25000</v>
      </c>
      <c r="G256" s="22" t="s">
        <v>284</v>
      </c>
      <c r="H256" s="22" t="s">
        <v>285</v>
      </c>
      <c r="I256" s="22">
        <v>64200000</v>
      </c>
      <c r="J256" s="39"/>
      <c r="K256" s="22" t="s">
        <v>286</v>
      </c>
    </row>
    <row r="257" spans="1:84" s="10" customFormat="1" ht="90" x14ac:dyDescent="0.25">
      <c r="A257" s="25"/>
      <c r="B257" s="22">
        <v>250</v>
      </c>
      <c r="C257" s="22" t="s">
        <v>627</v>
      </c>
      <c r="D257" s="22" t="s">
        <v>628</v>
      </c>
      <c r="E257" s="22">
        <v>60</v>
      </c>
      <c r="F257" s="23">
        <v>60</v>
      </c>
      <c r="G257" s="22" t="s">
        <v>638</v>
      </c>
      <c r="H257" s="22" t="s">
        <v>639</v>
      </c>
      <c r="I257" s="26">
        <v>72400000</v>
      </c>
      <c r="J257" s="39" t="s">
        <v>22</v>
      </c>
      <c r="K257" s="22" t="s">
        <v>647</v>
      </c>
      <c r="L257" s="14"/>
      <c r="M257" s="14"/>
      <c r="N257" s="14"/>
      <c r="O257" s="14"/>
      <c r="P257" s="14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</row>
    <row r="258" spans="1:84" s="14" customFormat="1" ht="45" x14ac:dyDescent="0.25">
      <c r="A258" s="25"/>
      <c r="B258" s="22">
        <v>251</v>
      </c>
      <c r="C258" s="22" t="s">
        <v>629</v>
      </c>
      <c r="D258" s="22" t="s">
        <v>108</v>
      </c>
      <c r="E258" s="22">
        <v>300</v>
      </c>
      <c r="F258" s="23">
        <v>300</v>
      </c>
      <c r="G258" s="22" t="s">
        <v>638</v>
      </c>
      <c r="H258" s="22" t="s">
        <v>56</v>
      </c>
      <c r="I258" s="22">
        <v>55300000</v>
      </c>
      <c r="J258" s="13" t="s">
        <v>2</v>
      </c>
      <c r="K258" s="22" t="s">
        <v>649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s="14" customFormat="1" ht="90" x14ac:dyDescent="0.25">
      <c r="A259" s="25"/>
      <c r="B259" s="22">
        <v>252</v>
      </c>
      <c r="C259" s="22" t="s">
        <v>630</v>
      </c>
      <c r="D259" s="22" t="s">
        <v>631</v>
      </c>
      <c r="E259" s="22" t="s">
        <v>1234</v>
      </c>
      <c r="F259" s="23">
        <v>3875000</v>
      </c>
      <c r="G259" s="22" t="s">
        <v>640</v>
      </c>
      <c r="H259" s="22" t="s">
        <v>56</v>
      </c>
      <c r="I259" s="22">
        <v>79300000</v>
      </c>
      <c r="J259" s="39" t="s">
        <v>401</v>
      </c>
      <c r="K259" s="22" t="s">
        <v>604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s="14" customFormat="1" ht="45.75" x14ac:dyDescent="0.25">
      <c r="A260" s="25"/>
      <c r="B260" s="22">
        <v>253</v>
      </c>
      <c r="C260" s="22" t="s">
        <v>632</v>
      </c>
      <c r="D260" s="22" t="s">
        <v>633</v>
      </c>
      <c r="E260" s="22">
        <v>30</v>
      </c>
      <c r="F260" s="23">
        <v>30</v>
      </c>
      <c r="G260" s="22" t="s">
        <v>640</v>
      </c>
      <c r="H260" s="22" t="s">
        <v>56</v>
      </c>
      <c r="I260" s="22">
        <v>98300000</v>
      </c>
      <c r="J260" s="13" t="s">
        <v>5</v>
      </c>
      <c r="K260" s="22" t="s">
        <v>748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s="14" customFormat="1" ht="90" x14ac:dyDescent="0.25">
      <c r="A261" s="25"/>
      <c r="B261" s="22">
        <v>254</v>
      </c>
      <c r="C261" s="22" t="s">
        <v>634</v>
      </c>
      <c r="D261" s="22" t="s">
        <v>635</v>
      </c>
      <c r="E261" s="22" t="s">
        <v>1136</v>
      </c>
      <c r="F261" s="23">
        <v>20296</v>
      </c>
      <c r="G261" s="22" t="s">
        <v>640</v>
      </c>
      <c r="H261" s="22" t="s">
        <v>56</v>
      </c>
      <c r="I261" s="26">
        <v>80500000</v>
      </c>
      <c r="J261" s="39" t="s">
        <v>401</v>
      </c>
      <c r="K261" s="22" t="s">
        <v>756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s="14" customFormat="1" ht="90" x14ac:dyDescent="0.25">
      <c r="A262" s="25"/>
      <c r="B262" s="22">
        <v>255</v>
      </c>
      <c r="C262" s="22" t="s">
        <v>653</v>
      </c>
      <c r="D262" s="22" t="s">
        <v>654</v>
      </c>
      <c r="E262" s="22" t="s">
        <v>1233</v>
      </c>
      <c r="F262" s="23">
        <v>1375000</v>
      </c>
      <c r="G262" s="22" t="s">
        <v>640</v>
      </c>
      <c r="H262" s="22" t="s">
        <v>56</v>
      </c>
      <c r="I262" s="22">
        <v>79300000</v>
      </c>
      <c r="J262" s="39" t="s">
        <v>401</v>
      </c>
      <c r="K262" s="22" t="s">
        <v>688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s="14" customFormat="1" ht="45" x14ac:dyDescent="0.25">
      <c r="A263" s="25"/>
      <c r="B263" s="22">
        <v>256</v>
      </c>
      <c r="C263" s="22" t="s">
        <v>655</v>
      </c>
      <c r="D263" s="22" t="s">
        <v>93</v>
      </c>
      <c r="E263" s="22" t="s">
        <v>717</v>
      </c>
      <c r="F263" s="23">
        <v>4295.2</v>
      </c>
      <c r="G263" s="22" t="s">
        <v>689</v>
      </c>
      <c r="H263" s="22" t="s">
        <v>56</v>
      </c>
      <c r="I263" s="22">
        <v>55300000</v>
      </c>
      <c r="J263" s="13" t="s">
        <v>2</v>
      </c>
      <c r="K263" s="22" t="s">
        <v>690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s="14" customFormat="1" ht="90" x14ac:dyDescent="0.25">
      <c r="A264" s="25"/>
      <c r="B264" s="22">
        <v>257</v>
      </c>
      <c r="C264" s="22" t="s">
        <v>348</v>
      </c>
      <c r="D264" s="22" t="s">
        <v>656</v>
      </c>
      <c r="E264" s="22" t="s">
        <v>733</v>
      </c>
      <c r="F264" s="23">
        <v>14603</v>
      </c>
      <c r="G264" s="22" t="s">
        <v>689</v>
      </c>
      <c r="H264" s="22" t="s">
        <v>56</v>
      </c>
      <c r="I264" s="22">
        <v>79900000</v>
      </c>
      <c r="J264" s="39" t="s">
        <v>401</v>
      </c>
      <c r="K264" s="22" t="s">
        <v>691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s="14" customFormat="1" ht="90" x14ac:dyDescent="0.25">
      <c r="A265" s="25"/>
      <c r="B265" s="22">
        <v>258</v>
      </c>
      <c r="C265" s="22" t="s">
        <v>657</v>
      </c>
      <c r="D265" s="22" t="s">
        <v>658</v>
      </c>
      <c r="E265" s="22" t="s">
        <v>844</v>
      </c>
      <c r="F265" s="23">
        <v>4500</v>
      </c>
      <c r="G265" s="22" t="s">
        <v>689</v>
      </c>
      <c r="H265" s="22" t="s">
        <v>56</v>
      </c>
      <c r="I265" s="22">
        <v>79300000</v>
      </c>
      <c r="J265" s="39" t="s">
        <v>401</v>
      </c>
      <c r="K265" s="22" t="s">
        <v>692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s="14" customFormat="1" ht="22.5" x14ac:dyDescent="0.25">
      <c r="A266" s="25"/>
      <c r="B266" s="22">
        <v>259</v>
      </c>
      <c r="C266" s="22" t="s">
        <v>659</v>
      </c>
      <c r="D266" s="22" t="s">
        <v>15</v>
      </c>
      <c r="E266" s="22">
        <f>350+1005.6+75+73.5+257.6+320+630+1332.6+334.1+390</f>
        <v>4768.3999999999996</v>
      </c>
      <c r="F266" s="23">
        <v>12000</v>
      </c>
      <c r="G266" s="22" t="s">
        <v>693</v>
      </c>
      <c r="H266" s="22" t="s">
        <v>25</v>
      </c>
      <c r="I266" s="22">
        <v>50100000</v>
      </c>
      <c r="J266" s="13" t="s">
        <v>694</v>
      </c>
      <c r="K266" s="2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s="14" customFormat="1" ht="90" x14ac:dyDescent="0.25">
      <c r="A267" s="25"/>
      <c r="B267" s="22">
        <v>260</v>
      </c>
      <c r="C267" s="22" t="s">
        <v>660</v>
      </c>
      <c r="D267" s="22" t="s">
        <v>661</v>
      </c>
      <c r="E267" s="22" t="s">
        <v>842</v>
      </c>
      <c r="F267" s="23">
        <v>11109</v>
      </c>
      <c r="G267" s="22" t="s">
        <v>693</v>
      </c>
      <c r="H267" s="22" t="s">
        <v>56</v>
      </c>
      <c r="I267" s="22">
        <v>39100000</v>
      </c>
      <c r="J267" s="39" t="s">
        <v>112</v>
      </c>
      <c r="K267" s="22" t="s">
        <v>695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s="14" customFormat="1" ht="90" x14ac:dyDescent="0.25">
      <c r="A268" s="25"/>
      <c r="B268" s="22">
        <v>261</v>
      </c>
      <c r="C268" s="22" t="s">
        <v>662</v>
      </c>
      <c r="D268" s="22" t="s">
        <v>663</v>
      </c>
      <c r="E268" s="22" t="s">
        <v>1529</v>
      </c>
      <c r="F268" s="23">
        <v>17170</v>
      </c>
      <c r="G268" s="22" t="s">
        <v>693</v>
      </c>
      <c r="H268" s="22" t="s">
        <v>56</v>
      </c>
      <c r="I268" s="22">
        <v>79300000</v>
      </c>
      <c r="J268" s="39" t="s">
        <v>401</v>
      </c>
      <c r="K268" s="22" t="s">
        <v>696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s="14" customFormat="1" ht="90" x14ac:dyDescent="0.25">
      <c r="A269" s="25"/>
      <c r="B269" s="22">
        <v>262</v>
      </c>
      <c r="C269" s="22" t="s">
        <v>664</v>
      </c>
      <c r="D269" s="22" t="s">
        <v>665</v>
      </c>
      <c r="E269" s="22" t="s">
        <v>2496</v>
      </c>
      <c r="F269" s="23">
        <v>22600</v>
      </c>
      <c r="G269" s="22" t="s">
        <v>693</v>
      </c>
      <c r="H269" s="22" t="s">
        <v>56</v>
      </c>
      <c r="I269" s="22">
        <v>39100000</v>
      </c>
      <c r="J269" s="39" t="s">
        <v>112</v>
      </c>
      <c r="K269" s="22" t="s">
        <v>697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s="14" customFormat="1" ht="90" x14ac:dyDescent="0.25">
      <c r="A270" s="25"/>
      <c r="B270" s="22">
        <v>263</v>
      </c>
      <c r="C270" s="22" t="s">
        <v>666</v>
      </c>
      <c r="D270" s="22" t="s">
        <v>656</v>
      </c>
      <c r="E270" s="22"/>
      <c r="F270" s="23">
        <v>105000</v>
      </c>
      <c r="G270" s="22" t="s">
        <v>698</v>
      </c>
      <c r="H270" s="22" t="s">
        <v>25</v>
      </c>
      <c r="I270" s="22">
        <v>79900000</v>
      </c>
      <c r="J270" s="39" t="s">
        <v>699</v>
      </c>
      <c r="K270" s="22" t="s">
        <v>700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s="14" customFormat="1" ht="90" x14ac:dyDescent="0.25">
      <c r="A271" s="25"/>
      <c r="B271" s="22">
        <v>264</v>
      </c>
      <c r="C271" s="22" t="s">
        <v>667</v>
      </c>
      <c r="D271" s="22" t="s">
        <v>656</v>
      </c>
      <c r="E271" s="22"/>
      <c r="F271" s="23">
        <v>450000</v>
      </c>
      <c r="G271" s="22" t="s">
        <v>698</v>
      </c>
      <c r="H271" s="22" t="s">
        <v>25</v>
      </c>
      <c r="I271" s="22">
        <v>79900000</v>
      </c>
      <c r="J271" s="39" t="s">
        <v>699</v>
      </c>
      <c r="K271" s="22" t="s">
        <v>701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s="14" customFormat="1" ht="90" x14ac:dyDescent="0.25">
      <c r="A272" s="25"/>
      <c r="B272" s="22">
        <v>265</v>
      </c>
      <c r="C272" s="22" t="s">
        <v>668</v>
      </c>
      <c r="D272" s="22" t="s">
        <v>656</v>
      </c>
      <c r="E272" s="22">
        <f>25000*4+50000</f>
        <v>150000</v>
      </c>
      <c r="F272" s="23">
        <v>250000</v>
      </c>
      <c r="G272" s="22" t="s">
        <v>698</v>
      </c>
      <c r="H272" s="22" t="s">
        <v>25</v>
      </c>
      <c r="I272" s="22">
        <v>79900000</v>
      </c>
      <c r="J272" s="39" t="s">
        <v>699</v>
      </c>
      <c r="K272" s="22" t="s">
        <v>702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250" s="14" customFormat="1" ht="90" x14ac:dyDescent="0.25">
      <c r="A273" s="25"/>
      <c r="B273" s="22">
        <v>266</v>
      </c>
      <c r="C273" s="22" t="s">
        <v>522</v>
      </c>
      <c r="D273" s="22" t="s">
        <v>669</v>
      </c>
      <c r="E273" s="22">
        <v>75</v>
      </c>
      <c r="F273" s="23">
        <v>75</v>
      </c>
      <c r="G273" s="22" t="s">
        <v>703</v>
      </c>
      <c r="H273" s="22" t="s">
        <v>56</v>
      </c>
      <c r="I273" s="22">
        <v>79500000</v>
      </c>
      <c r="J273" s="39" t="s">
        <v>401</v>
      </c>
      <c r="K273" s="22" t="s">
        <v>704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250" s="14" customFormat="1" ht="45" x14ac:dyDescent="0.25">
      <c r="A274" s="25"/>
      <c r="B274" s="22">
        <v>267</v>
      </c>
      <c r="C274" s="22" t="s">
        <v>670</v>
      </c>
      <c r="D274" s="22" t="s">
        <v>671</v>
      </c>
      <c r="E274" s="22">
        <f>6755+5900+5900+5900</f>
        <v>24455</v>
      </c>
      <c r="F274" s="23">
        <v>31200</v>
      </c>
      <c r="G274" s="22" t="s">
        <v>705</v>
      </c>
      <c r="H274" s="22" t="s">
        <v>25</v>
      </c>
      <c r="I274" s="22">
        <v>50800000</v>
      </c>
      <c r="J274" s="39" t="s">
        <v>706</v>
      </c>
      <c r="K274" s="2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250" s="14" customFormat="1" ht="45" x14ac:dyDescent="0.25">
      <c r="A275" s="25"/>
      <c r="B275" s="22">
        <v>268</v>
      </c>
      <c r="C275" s="22" t="s">
        <v>672</v>
      </c>
      <c r="D275" s="22" t="s">
        <v>108</v>
      </c>
      <c r="E275" s="22">
        <v>947.65</v>
      </c>
      <c r="F275" s="23">
        <v>1200</v>
      </c>
      <c r="G275" s="22" t="s">
        <v>705</v>
      </c>
      <c r="H275" s="22" t="s">
        <v>56</v>
      </c>
      <c r="I275" s="22">
        <v>55300000</v>
      </c>
      <c r="J275" s="13" t="s">
        <v>2</v>
      </c>
      <c r="K275" s="22" t="s">
        <v>707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250" s="14" customFormat="1" ht="45" x14ac:dyDescent="0.25">
      <c r="A276" s="25"/>
      <c r="B276" s="22">
        <v>269</v>
      </c>
      <c r="C276" s="22" t="s">
        <v>673</v>
      </c>
      <c r="D276" s="22" t="s">
        <v>110</v>
      </c>
      <c r="E276" s="22" t="s">
        <v>737</v>
      </c>
      <c r="F276" s="23">
        <v>1700</v>
      </c>
      <c r="G276" s="22" t="s">
        <v>705</v>
      </c>
      <c r="H276" s="22" t="s">
        <v>56</v>
      </c>
      <c r="I276" s="22">
        <v>60100000</v>
      </c>
      <c r="J276" s="13" t="s">
        <v>2</v>
      </c>
      <c r="K276" s="22" t="s">
        <v>708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250" s="14" customFormat="1" ht="90" x14ac:dyDescent="0.25">
      <c r="A277" s="25"/>
      <c r="B277" s="22">
        <v>271</v>
      </c>
      <c r="C277" s="22" t="s">
        <v>674</v>
      </c>
      <c r="D277" s="22" t="s">
        <v>675</v>
      </c>
      <c r="E277" s="22" t="s">
        <v>1146</v>
      </c>
      <c r="F277" s="23">
        <v>32000</v>
      </c>
      <c r="G277" s="22" t="s">
        <v>709</v>
      </c>
      <c r="H277" s="22" t="s">
        <v>56</v>
      </c>
      <c r="I277" s="22">
        <v>39100000</v>
      </c>
      <c r="J277" s="39" t="s">
        <v>112</v>
      </c>
      <c r="K277" s="22" t="s">
        <v>757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250" s="14" customFormat="1" ht="90" x14ac:dyDescent="0.25">
      <c r="A278" s="25"/>
      <c r="B278" s="22">
        <v>272</v>
      </c>
      <c r="C278" s="22" t="s">
        <v>676</v>
      </c>
      <c r="D278" s="22" t="s">
        <v>677</v>
      </c>
      <c r="E278" s="22" t="s">
        <v>1241</v>
      </c>
      <c r="F278" s="23">
        <v>39102.480000000003</v>
      </c>
      <c r="G278" s="22" t="s">
        <v>709</v>
      </c>
      <c r="H278" s="22" t="s">
        <v>56</v>
      </c>
      <c r="I278" s="22">
        <v>80500000</v>
      </c>
      <c r="J278" s="39" t="s">
        <v>401</v>
      </c>
      <c r="K278" s="22" t="s">
        <v>758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250" s="14" customFormat="1" ht="90" x14ac:dyDescent="0.25">
      <c r="A279" s="25"/>
      <c r="B279" s="22">
        <v>273</v>
      </c>
      <c r="C279" s="22" t="s">
        <v>678</v>
      </c>
      <c r="D279" s="22" t="s">
        <v>677</v>
      </c>
      <c r="E279" s="22">
        <f>20352+30528</f>
        <v>50880</v>
      </c>
      <c r="F279" s="23">
        <v>50880</v>
      </c>
      <c r="G279" s="22" t="s">
        <v>710</v>
      </c>
      <c r="H279" s="22" t="s">
        <v>56</v>
      </c>
      <c r="I279" s="22">
        <v>80500000</v>
      </c>
      <c r="J279" s="39" t="s">
        <v>401</v>
      </c>
      <c r="K279" s="22" t="s">
        <v>711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250" s="14" customFormat="1" ht="45.75" x14ac:dyDescent="0.25">
      <c r="A280" s="25"/>
      <c r="B280" s="22">
        <v>274</v>
      </c>
      <c r="C280" s="22" t="s">
        <v>249</v>
      </c>
      <c r="D280" s="22" t="s">
        <v>679</v>
      </c>
      <c r="E280" s="22">
        <v>28</v>
      </c>
      <c r="F280" s="23">
        <v>28</v>
      </c>
      <c r="G280" s="22" t="s">
        <v>710</v>
      </c>
      <c r="H280" s="22" t="s">
        <v>56</v>
      </c>
      <c r="I280" s="22">
        <v>42900000</v>
      </c>
      <c r="J280" s="13" t="s">
        <v>5</v>
      </c>
      <c r="K280" s="22" t="s">
        <v>759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250" s="14" customFormat="1" ht="22.5" x14ac:dyDescent="0.25">
      <c r="A281" s="25"/>
      <c r="B281" s="22">
        <v>275</v>
      </c>
      <c r="C281" s="22" t="s">
        <v>495</v>
      </c>
      <c r="D281" s="22" t="s">
        <v>680</v>
      </c>
      <c r="E281" s="22">
        <f>60765+19001</f>
        <v>79766</v>
      </c>
      <c r="F281" s="23">
        <v>79766</v>
      </c>
      <c r="G281" s="22" t="s">
        <v>710</v>
      </c>
      <c r="H281" s="22" t="s">
        <v>25</v>
      </c>
      <c r="I281" s="22">
        <v>18500000</v>
      </c>
      <c r="J281" s="13" t="s">
        <v>712</v>
      </c>
      <c r="K281" s="2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250" s="14" customFormat="1" ht="45" x14ac:dyDescent="0.25">
      <c r="A282" s="25"/>
      <c r="B282" s="22">
        <v>276</v>
      </c>
      <c r="C282" s="22" t="s">
        <v>655</v>
      </c>
      <c r="D282" s="22" t="s">
        <v>93</v>
      </c>
      <c r="E282" s="22">
        <v>330.4</v>
      </c>
      <c r="F282" s="23">
        <v>330.4</v>
      </c>
      <c r="G282" s="22" t="s">
        <v>710</v>
      </c>
      <c r="H282" s="22" t="s">
        <v>56</v>
      </c>
      <c r="I282" s="22">
        <v>55300000</v>
      </c>
      <c r="J282" s="13" t="s">
        <v>2</v>
      </c>
      <c r="K282" s="22" t="s">
        <v>760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250" s="14" customFormat="1" ht="45" x14ac:dyDescent="0.25">
      <c r="A283" s="25"/>
      <c r="B283" s="22">
        <v>277</v>
      </c>
      <c r="C283" s="22" t="s">
        <v>126</v>
      </c>
      <c r="D283" s="22" t="s">
        <v>4</v>
      </c>
      <c r="E283" s="22">
        <v>280</v>
      </c>
      <c r="F283" s="23">
        <v>280</v>
      </c>
      <c r="G283" s="22" t="s">
        <v>710</v>
      </c>
      <c r="H283" s="22" t="s">
        <v>56</v>
      </c>
      <c r="I283" s="22">
        <v>55100000</v>
      </c>
      <c r="J283" s="13" t="s">
        <v>2</v>
      </c>
      <c r="K283" s="22" t="s">
        <v>761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250" s="14" customFormat="1" ht="45" x14ac:dyDescent="0.25">
      <c r="A284" s="25"/>
      <c r="B284" s="22">
        <v>278</v>
      </c>
      <c r="C284" s="22" t="s">
        <v>681</v>
      </c>
      <c r="D284" s="22" t="s">
        <v>4</v>
      </c>
      <c r="E284" s="22">
        <v>90</v>
      </c>
      <c r="F284" s="23">
        <v>90</v>
      </c>
      <c r="G284" s="22" t="s">
        <v>710</v>
      </c>
      <c r="H284" s="22" t="s">
        <v>56</v>
      </c>
      <c r="I284" s="22">
        <v>55100000</v>
      </c>
      <c r="J284" s="13" t="s">
        <v>2</v>
      </c>
      <c r="K284" s="22" t="s">
        <v>750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250" s="14" customFormat="1" ht="45" x14ac:dyDescent="0.25">
      <c r="A285" s="25"/>
      <c r="B285" s="22">
        <v>279</v>
      </c>
      <c r="C285" s="22" t="s">
        <v>280</v>
      </c>
      <c r="D285" s="22" t="s">
        <v>281</v>
      </c>
      <c r="E285" s="22" t="s">
        <v>851</v>
      </c>
      <c r="F285" s="23">
        <v>8270</v>
      </c>
      <c r="G285" s="22" t="s">
        <v>710</v>
      </c>
      <c r="H285" s="22" t="s">
        <v>56</v>
      </c>
      <c r="I285" s="22">
        <v>60400000</v>
      </c>
      <c r="J285" s="13" t="s">
        <v>2</v>
      </c>
      <c r="K285" s="22" t="s">
        <v>763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250" s="14" customFormat="1" ht="45" x14ac:dyDescent="0.25">
      <c r="A286" s="25"/>
      <c r="B286" s="22">
        <v>280</v>
      </c>
      <c r="C286" s="22" t="s">
        <v>762</v>
      </c>
      <c r="D286" s="22" t="s">
        <v>281</v>
      </c>
      <c r="E286" s="22" t="s">
        <v>852</v>
      </c>
      <c r="F286" s="23">
        <v>2393.5</v>
      </c>
      <c r="G286" s="22" t="s">
        <v>710</v>
      </c>
      <c r="H286" s="22" t="s">
        <v>56</v>
      </c>
      <c r="I286" s="22">
        <v>60400000</v>
      </c>
      <c r="J286" s="13" t="s">
        <v>2</v>
      </c>
      <c r="K286" s="22" t="s">
        <v>764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250" s="14" customFormat="1" ht="90" x14ac:dyDescent="0.25">
      <c r="A287" s="25"/>
      <c r="B287" s="22">
        <v>281</v>
      </c>
      <c r="C287" s="22" t="s">
        <v>682</v>
      </c>
      <c r="D287" s="22" t="s">
        <v>683</v>
      </c>
      <c r="E287" s="22" t="s">
        <v>846</v>
      </c>
      <c r="F287" s="23">
        <v>52737.2</v>
      </c>
      <c r="G287" s="22" t="s">
        <v>713</v>
      </c>
      <c r="H287" s="22" t="s">
        <v>56</v>
      </c>
      <c r="I287" s="22">
        <v>98300000</v>
      </c>
      <c r="J287" s="39" t="s">
        <v>401</v>
      </c>
      <c r="K287" s="22" t="s">
        <v>765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250" s="14" customFormat="1" ht="15" x14ac:dyDescent="0.25">
      <c r="A288" s="25"/>
      <c r="B288" s="22">
        <v>282</v>
      </c>
      <c r="C288" s="22" t="s">
        <v>684</v>
      </c>
      <c r="D288" s="22" t="s">
        <v>685</v>
      </c>
      <c r="E288" s="22">
        <f>3650+22158.85</f>
        <v>25808.85</v>
      </c>
      <c r="F288" s="23">
        <v>3650</v>
      </c>
      <c r="G288" s="22" t="s">
        <v>713</v>
      </c>
      <c r="H288" s="22" t="s">
        <v>56</v>
      </c>
      <c r="I288" s="22">
        <v>79800000</v>
      </c>
      <c r="J288" s="13" t="s">
        <v>714</v>
      </c>
      <c r="K288" s="22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</row>
    <row r="289" spans="1:84" s="14" customFormat="1" ht="90" x14ac:dyDescent="0.25">
      <c r="A289" s="25"/>
      <c r="B289" s="22">
        <v>283</v>
      </c>
      <c r="C289" s="22" t="s">
        <v>686</v>
      </c>
      <c r="D289" s="22" t="s">
        <v>687</v>
      </c>
      <c r="E289" s="22">
        <f>31506+4318+4932.4+3221.4+2478</f>
        <v>46455.8</v>
      </c>
      <c r="F289" s="23">
        <v>162899</v>
      </c>
      <c r="G289" s="22" t="s">
        <v>715</v>
      </c>
      <c r="H289" s="22" t="s">
        <v>25</v>
      </c>
      <c r="I289" s="22">
        <v>79300000</v>
      </c>
      <c r="J289" s="39" t="s">
        <v>716</v>
      </c>
      <c r="K289" s="22" t="s">
        <v>1137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s="14" customFormat="1" ht="45" x14ac:dyDescent="0.25">
      <c r="A290" s="25"/>
      <c r="B290" s="22">
        <v>284</v>
      </c>
      <c r="C290" s="22" t="s">
        <v>743</v>
      </c>
      <c r="D290" s="22" t="s">
        <v>4</v>
      </c>
      <c r="E290" s="22">
        <v>943.25</v>
      </c>
      <c r="F290" s="23">
        <v>943.25</v>
      </c>
      <c r="G290" s="22" t="s">
        <v>715</v>
      </c>
      <c r="H290" s="22" t="s">
        <v>56</v>
      </c>
      <c r="I290" s="22">
        <v>55100000</v>
      </c>
      <c r="J290" s="13" t="s">
        <v>2</v>
      </c>
      <c r="K290" s="22" t="s">
        <v>746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s="14" customFormat="1" ht="90" x14ac:dyDescent="0.25">
      <c r="A291" s="25"/>
      <c r="B291" s="22">
        <v>285</v>
      </c>
      <c r="C291" s="22" t="s">
        <v>744</v>
      </c>
      <c r="D291" s="22" t="s">
        <v>745</v>
      </c>
      <c r="E291" s="22">
        <v>121.76</v>
      </c>
      <c r="F291" s="23">
        <v>121.76</v>
      </c>
      <c r="G291" s="22" t="s">
        <v>715</v>
      </c>
      <c r="H291" s="22" t="s">
        <v>56</v>
      </c>
      <c r="I291" s="22">
        <v>15900000</v>
      </c>
      <c r="J291" s="39" t="s">
        <v>401</v>
      </c>
      <c r="K291" s="22" t="s">
        <v>747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s="14" customFormat="1" ht="45" x14ac:dyDescent="0.25">
      <c r="A292" s="25"/>
      <c r="B292" s="22">
        <v>286</v>
      </c>
      <c r="C292" s="22" t="s">
        <v>751</v>
      </c>
      <c r="D292" s="22" t="s">
        <v>4</v>
      </c>
      <c r="E292" s="22">
        <v>200</v>
      </c>
      <c r="F292" s="23">
        <v>200</v>
      </c>
      <c r="G292" s="22" t="s">
        <v>715</v>
      </c>
      <c r="H292" s="22" t="s">
        <v>56</v>
      </c>
      <c r="I292" s="22">
        <v>55100000</v>
      </c>
      <c r="J292" s="13" t="s">
        <v>2</v>
      </c>
      <c r="K292" s="22" t="s">
        <v>752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s="14" customFormat="1" ht="45" x14ac:dyDescent="0.25">
      <c r="A293" s="25"/>
      <c r="B293" s="22">
        <v>287</v>
      </c>
      <c r="C293" s="22" t="s">
        <v>766</v>
      </c>
      <c r="D293" s="22" t="s">
        <v>4</v>
      </c>
      <c r="E293" s="22">
        <v>134</v>
      </c>
      <c r="F293" s="23">
        <v>134</v>
      </c>
      <c r="G293" s="22" t="s">
        <v>715</v>
      </c>
      <c r="H293" s="22" t="s">
        <v>56</v>
      </c>
      <c r="I293" s="22">
        <v>55100000</v>
      </c>
      <c r="J293" s="13" t="s">
        <v>2</v>
      </c>
      <c r="K293" s="22" t="s">
        <v>805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s="14" customFormat="1" ht="45" x14ac:dyDescent="0.25">
      <c r="A294" s="25"/>
      <c r="B294" s="22">
        <v>288</v>
      </c>
      <c r="C294" s="22" t="s">
        <v>109</v>
      </c>
      <c r="D294" s="22" t="s">
        <v>234</v>
      </c>
      <c r="E294" s="22" t="s">
        <v>610</v>
      </c>
      <c r="F294" s="23">
        <v>1750</v>
      </c>
      <c r="G294" s="22" t="s">
        <v>806</v>
      </c>
      <c r="H294" s="22" t="s">
        <v>56</v>
      </c>
      <c r="I294" s="22">
        <v>63500000</v>
      </c>
      <c r="J294" s="13" t="s">
        <v>2</v>
      </c>
      <c r="K294" s="22" t="s">
        <v>807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s="14" customFormat="1" ht="45" x14ac:dyDescent="0.25">
      <c r="A295" s="25"/>
      <c r="B295" s="22">
        <v>289</v>
      </c>
      <c r="C295" s="22" t="s">
        <v>109</v>
      </c>
      <c r="D295" s="22" t="s">
        <v>110</v>
      </c>
      <c r="E295" s="22" t="s">
        <v>856</v>
      </c>
      <c r="F295" s="23">
        <v>2900</v>
      </c>
      <c r="G295" s="22" t="s">
        <v>806</v>
      </c>
      <c r="H295" s="22" t="s">
        <v>56</v>
      </c>
      <c r="I295" s="22">
        <v>60100000</v>
      </c>
      <c r="J295" s="13" t="s">
        <v>2</v>
      </c>
      <c r="K295" s="22" t="s">
        <v>808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s="14" customFormat="1" ht="45" x14ac:dyDescent="0.25">
      <c r="A296" s="25"/>
      <c r="B296" s="22">
        <v>290</v>
      </c>
      <c r="C296" s="22" t="s">
        <v>767</v>
      </c>
      <c r="D296" s="22" t="s">
        <v>93</v>
      </c>
      <c r="E296" s="22" t="s">
        <v>843</v>
      </c>
      <c r="F296" s="23">
        <v>14622.56</v>
      </c>
      <c r="G296" s="22" t="s">
        <v>809</v>
      </c>
      <c r="H296" s="22" t="s">
        <v>56</v>
      </c>
      <c r="I296" s="22">
        <v>55300000</v>
      </c>
      <c r="J296" s="13" t="s">
        <v>2</v>
      </c>
      <c r="K296" s="22" t="s">
        <v>810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s="14" customFormat="1" ht="45" x14ac:dyDescent="0.25">
      <c r="A297" s="25"/>
      <c r="B297" s="22">
        <v>291</v>
      </c>
      <c r="C297" s="22" t="s">
        <v>469</v>
      </c>
      <c r="D297" s="22" t="s">
        <v>93</v>
      </c>
      <c r="E297" s="22" t="s">
        <v>1139</v>
      </c>
      <c r="F297" s="23">
        <v>3142.1</v>
      </c>
      <c r="G297" s="22" t="s">
        <v>809</v>
      </c>
      <c r="H297" s="22" t="s">
        <v>56</v>
      </c>
      <c r="I297" s="22">
        <v>55300000</v>
      </c>
      <c r="J297" s="13" t="s">
        <v>2</v>
      </c>
      <c r="K297" s="22" t="s">
        <v>811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s="14" customFormat="1" ht="90" x14ac:dyDescent="0.25">
      <c r="A298" s="25"/>
      <c r="B298" s="22">
        <v>292</v>
      </c>
      <c r="C298" s="22" t="s">
        <v>768</v>
      </c>
      <c r="D298" s="22" t="s">
        <v>769</v>
      </c>
      <c r="E298" s="22" t="s">
        <v>845</v>
      </c>
      <c r="F298" s="23">
        <v>63920.01</v>
      </c>
      <c r="G298" s="22" t="s">
        <v>809</v>
      </c>
      <c r="H298" s="22" t="s">
        <v>56</v>
      </c>
      <c r="I298" s="22">
        <v>79900000</v>
      </c>
      <c r="J298" s="39" t="s">
        <v>401</v>
      </c>
      <c r="K298" s="22" t="s">
        <v>812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s="14" customFormat="1" ht="90" x14ac:dyDescent="0.25">
      <c r="A299" s="25"/>
      <c r="B299" s="22">
        <v>293</v>
      </c>
      <c r="C299" s="22" t="s">
        <v>770</v>
      </c>
      <c r="D299" s="22" t="s">
        <v>771</v>
      </c>
      <c r="E299" s="22" t="s">
        <v>1243</v>
      </c>
      <c r="F299" s="23">
        <v>309264</v>
      </c>
      <c r="G299" s="22" t="s">
        <v>809</v>
      </c>
      <c r="H299" s="22" t="s">
        <v>56</v>
      </c>
      <c r="I299" s="22">
        <v>79300000</v>
      </c>
      <c r="J299" s="39" t="s">
        <v>401</v>
      </c>
      <c r="K299" s="22" t="s">
        <v>1242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s="14" customFormat="1" ht="90" x14ac:dyDescent="0.25">
      <c r="A300" s="25"/>
      <c r="B300" s="22">
        <v>294</v>
      </c>
      <c r="C300" s="22" t="s">
        <v>772</v>
      </c>
      <c r="D300" s="22" t="s">
        <v>773</v>
      </c>
      <c r="E300" s="22">
        <f>4500+10500</f>
        <v>15000</v>
      </c>
      <c r="F300" s="23">
        <v>15000</v>
      </c>
      <c r="G300" s="22" t="s">
        <v>813</v>
      </c>
      <c r="H300" s="22" t="s">
        <v>56</v>
      </c>
      <c r="I300" s="22">
        <v>39100000</v>
      </c>
      <c r="J300" s="39" t="s">
        <v>112</v>
      </c>
      <c r="K300" s="22" t="s">
        <v>814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s="14" customFormat="1" ht="45.75" x14ac:dyDescent="0.25">
      <c r="A301" s="25"/>
      <c r="B301" s="22">
        <v>295</v>
      </c>
      <c r="C301" s="22" t="s">
        <v>774</v>
      </c>
      <c r="D301" s="22" t="s">
        <v>775</v>
      </c>
      <c r="E301" s="22">
        <v>354</v>
      </c>
      <c r="F301" s="23">
        <v>354</v>
      </c>
      <c r="G301" s="22" t="s">
        <v>813</v>
      </c>
      <c r="H301" s="22" t="s">
        <v>56</v>
      </c>
      <c r="I301" s="22">
        <v>79500000</v>
      </c>
      <c r="J301" s="13" t="s">
        <v>5</v>
      </c>
      <c r="K301" s="22" t="s">
        <v>815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s="14" customFormat="1" ht="90" x14ac:dyDescent="0.25">
      <c r="A302" s="25"/>
      <c r="B302" s="22">
        <v>296</v>
      </c>
      <c r="C302" s="22" t="s">
        <v>776</v>
      </c>
      <c r="D302" s="22" t="s">
        <v>777</v>
      </c>
      <c r="E302" s="22" t="s">
        <v>855</v>
      </c>
      <c r="F302" s="23">
        <v>29016</v>
      </c>
      <c r="G302" s="22" t="s">
        <v>816</v>
      </c>
      <c r="H302" s="22" t="s">
        <v>56</v>
      </c>
      <c r="I302" s="22">
        <v>39100000</v>
      </c>
      <c r="J302" s="39" t="s">
        <v>112</v>
      </c>
      <c r="K302" s="22" t="s">
        <v>817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s="14" customFormat="1" ht="45" x14ac:dyDescent="0.25">
      <c r="A303" s="25"/>
      <c r="B303" s="22">
        <v>297</v>
      </c>
      <c r="C303" s="22" t="s">
        <v>778</v>
      </c>
      <c r="D303" s="22" t="s">
        <v>108</v>
      </c>
      <c r="E303" s="22">
        <v>170.5</v>
      </c>
      <c r="F303" s="23">
        <v>240</v>
      </c>
      <c r="G303" s="22" t="s">
        <v>816</v>
      </c>
      <c r="H303" s="22" t="s">
        <v>56</v>
      </c>
      <c r="I303" s="22">
        <v>55321000</v>
      </c>
      <c r="J303" s="13" t="s">
        <v>2</v>
      </c>
      <c r="K303" s="22" t="s">
        <v>818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s="14" customFormat="1" ht="45" x14ac:dyDescent="0.25">
      <c r="A304" s="25"/>
      <c r="B304" s="22">
        <v>298</v>
      </c>
      <c r="C304" s="22" t="s">
        <v>211</v>
      </c>
      <c r="D304" s="22" t="s">
        <v>110</v>
      </c>
      <c r="E304" s="22" t="s">
        <v>847</v>
      </c>
      <c r="F304" s="23">
        <v>2600</v>
      </c>
      <c r="G304" s="22" t="s">
        <v>816</v>
      </c>
      <c r="H304" s="22" t="s">
        <v>56</v>
      </c>
      <c r="I304" s="22">
        <v>60100000</v>
      </c>
      <c r="J304" s="13" t="s">
        <v>2</v>
      </c>
      <c r="K304" s="22" t="s">
        <v>819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s="14" customFormat="1" ht="45" x14ac:dyDescent="0.25">
      <c r="A305" s="25"/>
      <c r="B305" s="22">
        <v>299</v>
      </c>
      <c r="C305" s="22" t="s">
        <v>779</v>
      </c>
      <c r="D305" s="22" t="s">
        <v>234</v>
      </c>
      <c r="E305" s="22" t="s">
        <v>848</v>
      </c>
      <c r="F305" s="23">
        <v>4950</v>
      </c>
      <c r="G305" s="22" t="s">
        <v>816</v>
      </c>
      <c r="H305" s="22" t="s">
        <v>56</v>
      </c>
      <c r="I305" s="22">
        <v>63500000</v>
      </c>
      <c r="J305" s="13" t="s">
        <v>2</v>
      </c>
      <c r="K305" s="22" t="s">
        <v>820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s="14" customFormat="1" ht="45" x14ac:dyDescent="0.25">
      <c r="A306" s="25"/>
      <c r="B306" s="22">
        <v>300</v>
      </c>
      <c r="C306" s="22" t="s">
        <v>780</v>
      </c>
      <c r="D306" s="22" t="s">
        <v>108</v>
      </c>
      <c r="E306" s="22">
        <v>410.85</v>
      </c>
      <c r="F306" s="23">
        <v>480</v>
      </c>
      <c r="G306" s="22" t="s">
        <v>816</v>
      </c>
      <c r="H306" s="22" t="s">
        <v>56</v>
      </c>
      <c r="I306" s="22">
        <v>55300000</v>
      </c>
      <c r="J306" s="13" t="s">
        <v>2</v>
      </c>
      <c r="K306" s="22" t="s">
        <v>821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s="14" customFormat="1" ht="45" x14ac:dyDescent="0.25">
      <c r="A307" s="25"/>
      <c r="B307" s="22">
        <v>301</v>
      </c>
      <c r="C307" s="22" t="s">
        <v>280</v>
      </c>
      <c r="D307" s="22" t="s">
        <v>281</v>
      </c>
      <c r="E307" s="22" t="s">
        <v>849</v>
      </c>
      <c r="F307" s="23">
        <v>31640</v>
      </c>
      <c r="G307" s="22" t="s">
        <v>816</v>
      </c>
      <c r="H307" s="22" t="s">
        <v>56</v>
      </c>
      <c r="I307" s="22">
        <v>60400000</v>
      </c>
      <c r="J307" s="13" t="s">
        <v>2</v>
      </c>
      <c r="K307" s="22" t="s">
        <v>822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s="14" customFormat="1" ht="45" x14ac:dyDescent="0.25">
      <c r="A308" s="25"/>
      <c r="B308" s="22">
        <v>302</v>
      </c>
      <c r="C308" s="22" t="s">
        <v>781</v>
      </c>
      <c r="D308" s="22" t="s">
        <v>108</v>
      </c>
      <c r="E308" s="22">
        <v>394.73</v>
      </c>
      <c r="F308" s="23">
        <v>400</v>
      </c>
      <c r="G308" s="22" t="s">
        <v>823</v>
      </c>
      <c r="H308" s="22" t="s">
        <v>56</v>
      </c>
      <c r="I308" s="22">
        <v>55300000</v>
      </c>
      <c r="J308" s="13" t="s">
        <v>2</v>
      </c>
      <c r="K308" s="22" t="s">
        <v>854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s="14" customFormat="1" ht="45" x14ac:dyDescent="0.25">
      <c r="A309" s="25"/>
      <c r="B309" s="22">
        <v>303</v>
      </c>
      <c r="C309" s="22" t="s">
        <v>132</v>
      </c>
      <c r="D309" s="22" t="s">
        <v>4</v>
      </c>
      <c r="E309" s="22">
        <v>880</v>
      </c>
      <c r="F309" s="23">
        <v>880</v>
      </c>
      <c r="G309" s="22" t="s">
        <v>823</v>
      </c>
      <c r="H309" s="22" t="s">
        <v>56</v>
      </c>
      <c r="I309" s="22">
        <v>55100000</v>
      </c>
      <c r="J309" s="13" t="s">
        <v>2</v>
      </c>
      <c r="K309" s="22" t="s">
        <v>824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s="14" customFormat="1" ht="45" x14ac:dyDescent="0.25">
      <c r="A310" s="25"/>
      <c r="B310" s="22">
        <v>304</v>
      </c>
      <c r="C310" s="22" t="s">
        <v>319</v>
      </c>
      <c r="D310" s="22" t="s">
        <v>108</v>
      </c>
      <c r="E310" s="22">
        <v>302</v>
      </c>
      <c r="F310" s="23">
        <v>400</v>
      </c>
      <c r="G310" s="22" t="s">
        <v>823</v>
      </c>
      <c r="H310" s="22" t="s">
        <v>56</v>
      </c>
      <c r="I310" s="22">
        <v>55300000</v>
      </c>
      <c r="J310" s="13" t="s">
        <v>2</v>
      </c>
      <c r="K310" s="22" t="s">
        <v>857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s="14" customFormat="1" ht="45" x14ac:dyDescent="0.25">
      <c r="A311" s="25"/>
      <c r="B311" s="22">
        <v>305</v>
      </c>
      <c r="C311" s="22" t="s">
        <v>280</v>
      </c>
      <c r="D311" s="22" t="s">
        <v>281</v>
      </c>
      <c r="E311" s="22" t="s">
        <v>850</v>
      </c>
      <c r="F311" s="23">
        <v>2297.6999999999998</v>
      </c>
      <c r="G311" s="22" t="s">
        <v>823</v>
      </c>
      <c r="H311" s="22" t="s">
        <v>56</v>
      </c>
      <c r="I311" s="22">
        <v>60400000</v>
      </c>
      <c r="J311" s="13" t="s">
        <v>2</v>
      </c>
      <c r="K311" s="22" t="s">
        <v>825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s="14" customFormat="1" ht="45" x14ac:dyDescent="0.25">
      <c r="A312" s="25"/>
      <c r="B312" s="22">
        <v>306</v>
      </c>
      <c r="C312" s="22" t="s">
        <v>211</v>
      </c>
      <c r="D312" s="22" t="s">
        <v>110</v>
      </c>
      <c r="E312" s="22" t="s">
        <v>863</v>
      </c>
      <c r="F312" s="23">
        <v>1880</v>
      </c>
      <c r="G312" s="22" t="s">
        <v>826</v>
      </c>
      <c r="H312" s="22" t="s">
        <v>56</v>
      </c>
      <c r="I312" s="22">
        <v>60100000</v>
      </c>
      <c r="J312" s="13" t="s">
        <v>2</v>
      </c>
      <c r="K312" s="22" t="s">
        <v>827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s="14" customFormat="1" ht="45" x14ac:dyDescent="0.25">
      <c r="A313" s="25"/>
      <c r="B313" s="22">
        <v>307</v>
      </c>
      <c r="C313" s="22" t="s">
        <v>266</v>
      </c>
      <c r="D313" s="22" t="s">
        <v>234</v>
      </c>
      <c r="E313" s="22" t="s">
        <v>864</v>
      </c>
      <c r="F313" s="23">
        <v>1725</v>
      </c>
      <c r="G313" s="22" t="s">
        <v>826</v>
      </c>
      <c r="H313" s="22" t="s">
        <v>56</v>
      </c>
      <c r="I313" s="22">
        <v>63500000</v>
      </c>
      <c r="J313" s="13" t="s">
        <v>2</v>
      </c>
      <c r="K313" s="22" t="s">
        <v>828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s="14" customFormat="1" ht="45" x14ac:dyDescent="0.25">
      <c r="A314" s="25"/>
      <c r="B314" s="22">
        <v>308</v>
      </c>
      <c r="C314" s="22" t="s">
        <v>237</v>
      </c>
      <c r="D314" s="22" t="s">
        <v>108</v>
      </c>
      <c r="E314" s="22">
        <v>285</v>
      </c>
      <c r="F314" s="23">
        <v>300</v>
      </c>
      <c r="G314" s="22" t="s">
        <v>826</v>
      </c>
      <c r="H314" s="22" t="s">
        <v>56</v>
      </c>
      <c r="I314" s="22">
        <v>55300000</v>
      </c>
      <c r="J314" s="13" t="s">
        <v>2</v>
      </c>
      <c r="K314" s="22" t="s">
        <v>1239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s="14" customFormat="1" ht="22.5" x14ac:dyDescent="0.25">
      <c r="A315" s="25"/>
      <c r="B315" s="22">
        <v>309</v>
      </c>
      <c r="C315" s="22" t="s">
        <v>782</v>
      </c>
      <c r="D315" s="22" t="s">
        <v>783</v>
      </c>
      <c r="E315" s="22">
        <f>19600</f>
        <v>19600</v>
      </c>
      <c r="F315" s="23">
        <v>19600</v>
      </c>
      <c r="G315" s="22" t="s">
        <v>826</v>
      </c>
      <c r="H315" s="22" t="s">
        <v>56</v>
      </c>
      <c r="I315" s="22">
        <v>79900000</v>
      </c>
      <c r="J315" s="13" t="s">
        <v>829</v>
      </c>
      <c r="K315" s="2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s="14" customFormat="1" ht="90" x14ac:dyDescent="0.25">
      <c r="A316" s="25"/>
      <c r="B316" s="22">
        <v>310</v>
      </c>
      <c r="C316" s="22" t="s">
        <v>784</v>
      </c>
      <c r="D316" s="22" t="s">
        <v>785</v>
      </c>
      <c r="E316" s="22" t="s">
        <v>2214</v>
      </c>
      <c r="F316" s="23">
        <v>10030</v>
      </c>
      <c r="G316" s="22" t="s">
        <v>826</v>
      </c>
      <c r="H316" s="22" t="s">
        <v>56</v>
      </c>
      <c r="I316" s="22">
        <v>72400000</v>
      </c>
      <c r="J316" s="13" t="s">
        <v>401</v>
      </c>
      <c r="K316" s="22" t="s">
        <v>830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s="14" customFormat="1" ht="45" x14ac:dyDescent="0.25">
      <c r="A317" s="25"/>
      <c r="B317" s="22">
        <v>311</v>
      </c>
      <c r="C317" s="22" t="s">
        <v>786</v>
      </c>
      <c r="D317" s="22" t="s">
        <v>787</v>
      </c>
      <c r="E317" s="22">
        <v>200</v>
      </c>
      <c r="F317" s="23">
        <v>200</v>
      </c>
      <c r="G317" s="22" t="s">
        <v>831</v>
      </c>
      <c r="H317" s="22" t="s">
        <v>56</v>
      </c>
      <c r="I317" s="22">
        <v>50700000</v>
      </c>
      <c r="J317" s="13" t="s">
        <v>832</v>
      </c>
      <c r="K317" s="22" t="s">
        <v>833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s="14" customFormat="1" ht="45" x14ac:dyDescent="0.25">
      <c r="A318" s="25"/>
      <c r="B318" s="22">
        <v>312</v>
      </c>
      <c r="C318" s="22" t="s">
        <v>788</v>
      </c>
      <c r="D318" s="22" t="s">
        <v>110</v>
      </c>
      <c r="E318" s="22" t="s">
        <v>1134</v>
      </c>
      <c r="F318" s="23">
        <v>1250</v>
      </c>
      <c r="G318" s="22" t="s">
        <v>834</v>
      </c>
      <c r="H318" s="22" t="s">
        <v>56</v>
      </c>
      <c r="I318" s="22">
        <v>60170000</v>
      </c>
      <c r="J318" s="13" t="s">
        <v>2</v>
      </c>
      <c r="K318" s="22" t="s">
        <v>1127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s="14" customFormat="1" ht="45" x14ac:dyDescent="0.25">
      <c r="A319" s="25"/>
      <c r="B319" s="22">
        <v>313</v>
      </c>
      <c r="C319" s="22" t="s">
        <v>319</v>
      </c>
      <c r="D319" s="22" t="s">
        <v>108</v>
      </c>
      <c r="E319" s="22">
        <v>375</v>
      </c>
      <c r="F319" s="23">
        <v>500</v>
      </c>
      <c r="G319" s="22" t="s">
        <v>834</v>
      </c>
      <c r="H319" s="22" t="s">
        <v>56</v>
      </c>
      <c r="I319" s="22">
        <v>55321000</v>
      </c>
      <c r="J319" s="13" t="s">
        <v>2</v>
      </c>
      <c r="K319" s="22" t="s">
        <v>1128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s="14" customFormat="1" ht="45" x14ac:dyDescent="0.25">
      <c r="A320" s="25"/>
      <c r="B320" s="22">
        <v>314</v>
      </c>
      <c r="C320" s="22" t="s">
        <v>789</v>
      </c>
      <c r="D320" s="22" t="s">
        <v>234</v>
      </c>
      <c r="E320" s="22" t="s">
        <v>1135</v>
      </c>
      <c r="F320" s="23">
        <v>1937.5</v>
      </c>
      <c r="G320" s="22" t="s">
        <v>834</v>
      </c>
      <c r="H320" s="22" t="s">
        <v>56</v>
      </c>
      <c r="I320" s="22">
        <v>63514000</v>
      </c>
      <c r="J320" s="13" t="s">
        <v>2</v>
      </c>
      <c r="K320" s="22" t="s">
        <v>1129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s="14" customFormat="1" ht="45" x14ac:dyDescent="0.25">
      <c r="A321" s="25"/>
      <c r="B321" s="22">
        <v>315</v>
      </c>
      <c r="C321" s="22" t="s">
        <v>778</v>
      </c>
      <c r="D321" s="22" t="s">
        <v>108</v>
      </c>
      <c r="E321" s="22">
        <v>264.2</v>
      </c>
      <c r="F321" s="23">
        <v>420</v>
      </c>
      <c r="G321" s="22" t="s">
        <v>834</v>
      </c>
      <c r="H321" s="22" t="s">
        <v>56</v>
      </c>
      <c r="I321" s="22">
        <v>55321000</v>
      </c>
      <c r="J321" s="13" t="s">
        <v>2</v>
      </c>
      <c r="K321" s="22" t="s">
        <v>1130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s="14" customFormat="1" ht="45" x14ac:dyDescent="0.25">
      <c r="A322" s="25"/>
      <c r="B322" s="22">
        <v>316</v>
      </c>
      <c r="C322" s="22" t="s">
        <v>319</v>
      </c>
      <c r="D322" s="22" t="s">
        <v>108</v>
      </c>
      <c r="E322" s="22">
        <v>220</v>
      </c>
      <c r="F322" s="23">
        <v>400</v>
      </c>
      <c r="G322" s="22" t="s">
        <v>834</v>
      </c>
      <c r="H322" s="22" t="s">
        <v>56</v>
      </c>
      <c r="I322" s="22">
        <v>55321000</v>
      </c>
      <c r="J322" s="13" t="s">
        <v>2</v>
      </c>
      <c r="K322" s="22" t="s">
        <v>1131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s="14" customFormat="1" ht="45" x14ac:dyDescent="0.25">
      <c r="A323" s="25"/>
      <c r="B323" s="22">
        <v>317</v>
      </c>
      <c r="C323" s="22" t="s">
        <v>778</v>
      </c>
      <c r="D323" s="22" t="s">
        <v>108</v>
      </c>
      <c r="E323" s="22">
        <v>434.3</v>
      </c>
      <c r="F323" s="23">
        <v>480</v>
      </c>
      <c r="G323" s="22" t="s">
        <v>834</v>
      </c>
      <c r="H323" s="22" t="s">
        <v>835</v>
      </c>
      <c r="I323" s="22">
        <v>55321000</v>
      </c>
      <c r="J323" s="13" t="s">
        <v>2</v>
      </c>
      <c r="K323" s="22" t="s">
        <v>1132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s="14" customFormat="1" ht="45" x14ac:dyDescent="0.25">
      <c r="A324" s="25"/>
      <c r="B324" s="22">
        <v>319</v>
      </c>
      <c r="C324" s="22" t="s">
        <v>790</v>
      </c>
      <c r="D324" s="22" t="s">
        <v>108</v>
      </c>
      <c r="E324" s="22">
        <v>400</v>
      </c>
      <c r="F324" s="23">
        <v>400</v>
      </c>
      <c r="G324" s="22" t="s">
        <v>834</v>
      </c>
      <c r="H324" s="22" t="s">
        <v>835</v>
      </c>
      <c r="I324" s="22">
        <v>55321000</v>
      </c>
      <c r="J324" s="13" t="s">
        <v>2</v>
      </c>
      <c r="K324" s="22" t="s">
        <v>1133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s="14" customFormat="1" ht="45" x14ac:dyDescent="0.25">
      <c r="A325" s="25"/>
      <c r="B325" s="22">
        <v>320</v>
      </c>
      <c r="C325" s="22" t="s">
        <v>791</v>
      </c>
      <c r="D325" s="22" t="s">
        <v>110</v>
      </c>
      <c r="E325" s="22" t="s">
        <v>1155</v>
      </c>
      <c r="F325" s="23">
        <v>4900</v>
      </c>
      <c r="G325" s="22" t="s">
        <v>834</v>
      </c>
      <c r="H325" s="22" t="s">
        <v>56</v>
      </c>
      <c r="I325" s="22">
        <v>60170000</v>
      </c>
      <c r="J325" s="13" t="s">
        <v>2</v>
      </c>
      <c r="K325" s="22" t="s">
        <v>836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s="14" customFormat="1" ht="90" x14ac:dyDescent="0.25">
      <c r="A326" s="25"/>
      <c r="B326" s="22">
        <v>321</v>
      </c>
      <c r="C326" s="22" t="s">
        <v>792</v>
      </c>
      <c r="D326" s="22" t="s">
        <v>793</v>
      </c>
      <c r="E326" s="22">
        <f>23267.84+9820.56</f>
        <v>33088.400000000001</v>
      </c>
      <c r="F326" s="23">
        <v>34000</v>
      </c>
      <c r="G326" s="22" t="s">
        <v>834</v>
      </c>
      <c r="H326" s="22" t="s">
        <v>56</v>
      </c>
      <c r="I326" s="22">
        <v>79341000</v>
      </c>
      <c r="J326" s="13" t="s">
        <v>401</v>
      </c>
      <c r="K326" s="22" t="s">
        <v>858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s="14" customFormat="1" ht="45" x14ac:dyDescent="0.25">
      <c r="A327" s="25"/>
      <c r="B327" s="22">
        <v>322</v>
      </c>
      <c r="C327" s="22" t="s">
        <v>794</v>
      </c>
      <c r="D327" s="22" t="s">
        <v>110</v>
      </c>
      <c r="E327" s="22" t="s">
        <v>1141</v>
      </c>
      <c r="F327" s="23">
        <v>2370</v>
      </c>
      <c r="G327" s="22" t="s">
        <v>834</v>
      </c>
      <c r="H327" s="22" t="s">
        <v>56</v>
      </c>
      <c r="I327" s="22">
        <v>6017000</v>
      </c>
      <c r="J327" s="13" t="s">
        <v>2</v>
      </c>
      <c r="K327" s="22" t="s">
        <v>1122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s="14" customFormat="1" ht="45" x14ac:dyDescent="0.25">
      <c r="A328" s="25"/>
      <c r="B328" s="22">
        <v>323</v>
      </c>
      <c r="C328" s="22" t="s">
        <v>794</v>
      </c>
      <c r="D328" s="22" t="s">
        <v>110</v>
      </c>
      <c r="E328" s="22" t="s">
        <v>1140</v>
      </c>
      <c r="F328" s="23">
        <v>3315</v>
      </c>
      <c r="G328" s="22" t="s">
        <v>834</v>
      </c>
      <c r="H328" s="22" t="s">
        <v>56</v>
      </c>
      <c r="I328" s="22">
        <v>6017000</v>
      </c>
      <c r="J328" s="13" t="s">
        <v>2</v>
      </c>
      <c r="K328" s="22" t="s">
        <v>1123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s="14" customFormat="1" ht="45" x14ac:dyDescent="0.25">
      <c r="A329" s="25"/>
      <c r="B329" s="22">
        <v>324</v>
      </c>
      <c r="C329" s="22" t="s">
        <v>795</v>
      </c>
      <c r="D329" s="22" t="s">
        <v>234</v>
      </c>
      <c r="E329" s="22" t="s">
        <v>1138</v>
      </c>
      <c r="F329" s="23">
        <v>2800</v>
      </c>
      <c r="G329" s="22" t="s">
        <v>834</v>
      </c>
      <c r="H329" s="22" t="s">
        <v>56</v>
      </c>
      <c r="I329" s="22">
        <v>63514000</v>
      </c>
      <c r="J329" s="39" t="s">
        <v>2</v>
      </c>
      <c r="K329" s="22" t="s">
        <v>1124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s="14" customFormat="1" ht="45" x14ac:dyDescent="0.25">
      <c r="A330" s="25"/>
      <c r="B330" s="22">
        <v>325</v>
      </c>
      <c r="C330" s="22" t="s">
        <v>867</v>
      </c>
      <c r="D330" s="22" t="s">
        <v>234</v>
      </c>
      <c r="E330" s="22" t="s">
        <v>1142</v>
      </c>
      <c r="F330" s="23">
        <v>3412.5</v>
      </c>
      <c r="G330" s="22" t="s">
        <v>834</v>
      </c>
      <c r="H330" s="22" t="s">
        <v>56</v>
      </c>
      <c r="I330" s="22">
        <v>63500000</v>
      </c>
      <c r="J330" s="13" t="s">
        <v>2</v>
      </c>
      <c r="K330" s="22" t="s">
        <v>959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s="14" customFormat="1" ht="45" x14ac:dyDescent="0.25">
      <c r="A331" s="25"/>
      <c r="B331" s="22">
        <v>326</v>
      </c>
      <c r="C331" s="22" t="s">
        <v>132</v>
      </c>
      <c r="D331" s="22" t="s">
        <v>108</v>
      </c>
      <c r="E331" s="22">
        <v>408</v>
      </c>
      <c r="F331" s="23">
        <v>480</v>
      </c>
      <c r="G331" s="22" t="s">
        <v>834</v>
      </c>
      <c r="H331" s="22" t="s">
        <v>56</v>
      </c>
      <c r="I331" s="22">
        <v>55300000</v>
      </c>
      <c r="J331" s="13" t="s">
        <v>2</v>
      </c>
      <c r="K331" s="22" t="s">
        <v>960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s="14" customFormat="1" ht="45" x14ac:dyDescent="0.25">
      <c r="A332" s="25"/>
      <c r="B332" s="22">
        <v>327</v>
      </c>
      <c r="C332" s="22" t="s">
        <v>132</v>
      </c>
      <c r="D332" s="22" t="s">
        <v>4</v>
      </c>
      <c r="E332" s="22" t="s">
        <v>1156</v>
      </c>
      <c r="F332" s="23">
        <v>1408</v>
      </c>
      <c r="G332" s="22" t="s">
        <v>834</v>
      </c>
      <c r="H332" s="22" t="s">
        <v>56</v>
      </c>
      <c r="I332" s="22">
        <v>55100000</v>
      </c>
      <c r="J332" s="13" t="s">
        <v>2</v>
      </c>
      <c r="K332" s="22" t="s">
        <v>961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s="14" customFormat="1" ht="45" x14ac:dyDescent="0.25">
      <c r="A333" s="25"/>
      <c r="B333" s="22">
        <v>328</v>
      </c>
      <c r="C333" s="22" t="s">
        <v>334</v>
      </c>
      <c r="D333" s="22" t="s">
        <v>4</v>
      </c>
      <c r="E333" s="22">
        <v>531</v>
      </c>
      <c r="F333" s="23">
        <v>531</v>
      </c>
      <c r="G333" s="22" t="s">
        <v>834</v>
      </c>
      <c r="H333" s="22" t="s">
        <v>56</v>
      </c>
      <c r="I333" s="22">
        <v>55100000</v>
      </c>
      <c r="J333" s="13" t="s">
        <v>2</v>
      </c>
      <c r="K333" s="22" t="s">
        <v>962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s="14" customFormat="1" ht="45" x14ac:dyDescent="0.25">
      <c r="A334" s="25"/>
      <c r="B334" s="22">
        <v>329</v>
      </c>
      <c r="C334" s="22" t="s">
        <v>280</v>
      </c>
      <c r="D334" s="22" t="s">
        <v>281</v>
      </c>
      <c r="E334" s="22" t="s">
        <v>847</v>
      </c>
      <c r="F334" s="23">
        <v>2600</v>
      </c>
      <c r="G334" s="22" t="s">
        <v>834</v>
      </c>
      <c r="H334" s="22" t="s">
        <v>56</v>
      </c>
      <c r="I334" s="22">
        <v>60400000</v>
      </c>
      <c r="J334" s="13" t="s">
        <v>2</v>
      </c>
      <c r="K334" s="22" t="s">
        <v>963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s="14" customFormat="1" ht="45" x14ac:dyDescent="0.25">
      <c r="A335" s="25"/>
      <c r="B335" s="22">
        <v>330</v>
      </c>
      <c r="C335" s="22" t="s">
        <v>321</v>
      </c>
      <c r="D335" s="22" t="s">
        <v>281</v>
      </c>
      <c r="E335" s="22" t="s">
        <v>1126</v>
      </c>
      <c r="F335" s="23">
        <v>10384</v>
      </c>
      <c r="G335" s="22" t="s">
        <v>834</v>
      </c>
      <c r="H335" s="22" t="s">
        <v>56</v>
      </c>
      <c r="I335" s="22">
        <v>60400000</v>
      </c>
      <c r="J335" s="13" t="s">
        <v>2</v>
      </c>
      <c r="K335" s="22" t="s">
        <v>964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s="14" customFormat="1" ht="45" x14ac:dyDescent="0.25">
      <c r="A336" s="25"/>
      <c r="B336" s="22">
        <v>331</v>
      </c>
      <c r="C336" s="22" t="s">
        <v>280</v>
      </c>
      <c r="D336" s="22" t="s">
        <v>281</v>
      </c>
      <c r="E336" s="22" t="s">
        <v>1125</v>
      </c>
      <c r="F336" s="23">
        <v>12049.2</v>
      </c>
      <c r="G336" s="22" t="s">
        <v>834</v>
      </c>
      <c r="H336" s="22" t="s">
        <v>56</v>
      </c>
      <c r="I336" s="22">
        <v>60400000</v>
      </c>
      <c r="J336" s="13" t="s">
        <v>2</v>
      </c>
      <c r="K336" s="22" t="s">
        <v>965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s="14" customFormat="1" ht="45.75" x14ac:dyDescent="0.25">
      <c r="A337" s="25"/>
      <c r="B337" s="22">
        <v>332</v>
      </c>
      <c r="C337" s="22" t="s">
        <v>216</v>
      </c>
      <c r="D337" s="22" t="s">
        <v>485</v>
      </c>
      <c r="E337" s="22">
        <v>50</v>
      </c>
      <c r="F337" s="23">
        <v>50</v>
      </c>
      <c r="G337" s="22" t="s">
        <v>837</v>
      </c>
      <c r="H337" s="22" t="s">
        <v>56</v>
      </c>
      <c r="I337" s="22">
        <v>50300000</v>
      </c>
      <c r="J337" s="13" t="s">
        <v>5</v>
      </c>
      <c r="K337" s="22" t="s">
        <v>966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s="14" customFormat="1" ht="67.5" customHeight="1" x14ac:dyDescent="0.25">
      <c r="A338" s="25"/>
      <c r="B338" s="22">
        <v>333</v>
      </c>
      <c r="C338" s="22" t="s">
        <v>280</v>
      </c>
      <c r="D338" s="22" t="s">
        <v>281</v>
      </c>
      <c r="E338" s="22" t="s">
        <v>1166</v>
      </c>
      <c r="F338" s="23">
        <v>17200</v>
      </c>
      <c r="G338" s="22" t="s">
        <v>837</v>
      </c>
      <c r="H338" s="22" t="s">
        <v>56</v>
      </c>
      <c r="I338" s="22">
        <v>60400000</v>
      </c>
      <c r="J338" s="13" t="s">
        <v>2</v>
      </c>
      <c r="K338" s="22" t="s">
        <v>967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s="14" customFormat="1" ht="45" x14ac:dyDescent="0.25">
      <c r="A339" s="25"/>
      <c r="B339" s="22">
        <v>334</v>
      </c>
      <c r="C339" s="22" t="s">
        <v>796</v>
      </c>
      <c r="D339" s="22" t="s">
        <v>108</v>
      </c>
      <c r="E339" s="22">
        <f>246.51+26.23+277.69+97.52+187.61+46.03+340.07+237.6+59.9</f>
        <v>1519.16</v>
      </c>
      <c r="F339" s="23">
        <v>3000</v>
      </c>
      <c r="G339" s="22" t="s">
        <v>837</v>
      </c>
      <c r="H339" s="22" t="s">
        <v>56</v>
      </c>
      <c r="I339" s="22">
        <v>55300000</v>
      </c>
      <c r="J339" s="13" t="s">
        <v>2</v>
      </c>
      <c r="K339" s="22" t="s">
        <v>968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s="14" customFormat="1" ht="45" x14ac:dyDescent="0.25">
      <c r="A340" s="25"/>
      <c r="B340" s="22">
        <v>335</v>
      </c>
      <c r="C340" s="22" t="s">
        <v>797</v>
      </c>
      <c r="D340" s="22" t="s">
        <v>108</v>
      </c>
      <c r="E340" s="22">
        <v>349.98</v>
      </c>
      <c r="F340" s="23">
        <v>350</v>
      </c>
      <c r="G340" s="22" t="s">
        <v>837</v>
      </c>
      <c r="H340" s="22" t="s">
        <v>56</v>
      </c>
      <c r="I340" s="22">
        <v>55300000</v>
      </c>
      <c r="J340" s="13" t="s">
        <v>2</v>
      </c>
      <c r="K340" s="22" t="s">
        <v>969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s="14" customFormat="1" ht="45" x14ac:dyDescent="0.25">
      <c r="A341" s="25"/>
      <c r="B341" s="22">
        <v>336</v>
      </c>
      <c r="C341" s="22" t="s">
        <v>798</v>
      </c>
      <c r="D341" s="22" t="s">
        <v>108</v>
      </c>
      <c r="E341" s="22">
        <v>460</v>
      </c>
      <c r="F341" s="23">
        <v>480</v>
      </c>
      <c r="G341" s="22" t="s">
        <v>837</v>
      </c>
      <c r="H341" s="22" t="s">
        <v>56</v>
      </c>
      <c r="I341" s="22">
        <v>55300000</v>
      </c>
      <c r="J341" s="13" t="s">
        <v>2</v>
      </c>
      <c r="K341" s="22" t="s">
        <v>970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s="14" customFormat="1" ht="90" x14ac:dyDescent="0.25">
      <c r="A342" s="25"/>
      <c r="B342" s="22">
        <v>337</v>
      </c>
      <c r="C342" s="22" t="s">
        <v>799</v>
      </c>
      <c r="D342" s="22" t="s">
        <v>800</v>
      </c>
      <c r="E342" s="22" t="s">
        <v>1145</v>
      </c>
      <c r="F342" s="23">
        <v>1580.25</v>
      </c>
      <c r="G342" s="22" t="s">
        <v>838</v>
      </c>
      <c r="H342" s="22" t="s">
        <v>56</v>
      </c>
      <c r="I342" s="22">
        <v>15900000</v>
      </c>
      <c r="J342" s="39" t="s">
        <v>401</v>
      </c>
      <c r="K342" s="22" t="s">
        <v>839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s="14" customFormat="1" ht="45" x14ac:dyDescent="0.25">
      <c r="A343" s="25"/>
      <c r="B343" s="22">
        <v>338</v>
      </c>
      <c r="C343" s="22" t="s">
        <v>884</v>
      </c>
      <c r="D343" s="22" t="s">
        <v>4</v>
      </c>
      <c r="E343" s="22">
        <v>976</v>
      </c>
      <c r="F343" s="23">
        <v>976</v>
      </c>
      <c r="G343" s="22" t="s">
        <v>838</v>
      </c>
      <c r="H343" s="22" t="s">
        <v>56</v>
      </c>
      <c r="I343" s="22">
        <v>55100000</v>
      </c>
      <c r="J343" s="13" t="s">
        <v>2</v>
      </c>
      <c r="K343" s="22" t="s">
        <v>971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s="14" customFormat="1" ht="45" x14ac:dyDescent="0.25">
      <c r="A344" s="25"/>
      <c r="B344" s="22">
        <v>339</v>
      </c>
      <c r="C344" s="22" t="s">
        <v>801</v>
      </c>
      <c r="D344" s="22" t="s">
        <v>4</v>
      </c>
      <c r="E344" s="22" t="s">
        <v>1232</v>
      </c>
      <c r="F344" s="23">
        <v>1200</v>
      </c>
      <c r="G344" s="22" t="s">
        <v>838</v>
      </c>
      <c r="H344" s="22" t="s">
        <v>840</v>
      </c>
      <c r="I344" s="22">
        <v>55100000</v>
      </c>
      <c r="J344" s="13" t="s">
        <v>2</v>
      </c>
      <c r="K344" s="22" t="s">
        <v>972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s="14" customFormat="1" ht="45" x14ac:dyDescent="0.25">
      <c r="A345" s="25"/>
      <c r="B345" s="22">
        <v>340</v>
      </c>
      <c r="C345" s="22" t="s">
        <v>802</v>
      </c>
      <c r="D345" s="22" t="s">
        <v>110</v>
      </c>
      <c r="E345" s="22" t="s">
        <v>574</v>
      </c>
      <c r="F345" s="23">
        <v>2400</v>
      </c>
      <c r="G345" s="22" t="s">
        <v>838</v>
      </c>
      <c r="H345" s="22" t="s">
        <v>56</v>
      </c>
      <c r="I345" s="22">
        <v>60100000</v>
      </c>
      <c r="J345" s="13" t="s">
        <v>2</v>
      </c>
      <c r="K345" s="22" t="s">
        <v>973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s="14" customFormat="1" ht="45" x14ac:dyDescent="0.25">
      <c r="A346" s="25"/>
      <c r="B346" s="22">
        <v>341</v>
      </c>
      <c r="C346" s="22" t="s">
        <v>803</v>
      </c>
      <c r="D346" s="22" t="s">
        <v>234</v>
      </c>
      <c r="E346" s="22" t="s">
        <v>1144</v>
      </c>
      <c r="F346" s="23">
        <v>3350</v>
      </c>
      <c r="G346" s="22" t="s">
        <v>841</v>
      </c>
      <c r="H346" s="22" t="s">
        <v>56</v>
      </c>
      <c r="I346" s="22">
        <v>63500000</v>
      </c>
      <c r="J346" s="13" t="s">
        <v>2</v>
      </c>
      <c r="K346" s="22" t="s">
        <v>974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s="14" customFormat="1" ht="90" x14ac:dyDescent="0.25">
      <c r="A347" s="25"/>
      <c r="B347" s="22">
        <v>342</v>
      </c>
      <c r="C347" s="22" t="s">
        <v>804</v>
      </c>
      <c r="D347" s="22" t="s">
        <v>885</v>
      </c>
      <c r="E347" s="22" t="s">
        <v>2220</v>
      </c>
      <c r="F347" s="23" t="s">
        <v>2220</v>
      </c>
      <c r="G347" s="22" t="s">
        <v>838</v>
      </c>
      <c r="H347" s="22" t="s">
        <v>56</v>
      </c>
      <c r="I347" s="22">
        <v>79300000</v>
      </c>
      <c r="J347" s="39" t="s">
        <v>401</v>
      </c>
      <c r="K347" s="22" t="s">
        <v>975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s="14" customFormat="1" ht="67.5" customHeight="1" x14ac:dyDescent="0.25">
      <c r="A348" s="25"/>
      <c r="B348" s="22">
        <v>343</v>
      </c>
      <c r="C348" s="22" t="s">
        <v>886</v>
      </c>
      <c r="D348" s="22" t="s">
        <v>677</v>
      </c>
      <c r="E348" s="22">
        <f>28698.45+3188.72+18177+20</f>
        <v>50084.17</v>
      </c>
      <c r="F348" s="23">
        <v>53472.23</v>
      </c>
      <c r="G348" s="22" t="s">
        <v>838</v>
      </c>
      <c r="H348" s="22" t="s">
        <v>56</v>
      </c>
      <c r="I348" s="22">
        <v>80500000</v>
      </c>
      <c r="J348" s="39" t="s">
        <v>401</v>
      </c>
      <c r="K348" s="22" t="s">
        <v>976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s="14" customFormat="1" ht="90" x14ac:dyDescent="0.25">
      <c r="A349" s="25"/>
      <c r="B349" s="22">
        <v>344</v>
      </c>
      <c r="C349" s="22" t="s">
        <v>860</v>
      </c>
      <c r="D349" s="22" t="s">
        <v>861</v>
      </c>
      <c r="E349" s="22" t="s">
        <v>862</v>
      </c>
      <c r="F349" s="23">
        <v>26339.200000000001</v>
      </c>
      <c r="G349" s="22" t="s">
        <v>838</v>
      </c>
      <c r="H349" s="22" t="s">
        <v>56</v>
      </c>
      <c r="I349" s="22">
        <v>79300000</v>
      </c>
      <c r="J349" s="39" t="s">
        <v>401</v>
      </c>
      <c r="K349" s="22" t="s">
        <v>859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s="14" customFormat="1" ht="45" x14ac:dyDescent="0.25">
      <c r="A350" s="25"/>
      <c r="B350" s="22">
        <v>345</v>
      </c>
      <c r="C350" s="22" t="s">
        <v>321</v>
      </c>
      <c r="D350" s="22" t="s">
        <v>281</v>
      </c>
      <c r="E350" s="22">
        <v>670</v>
      </c>
      <c r="F350" s="23">
        <v>670</v>
      </c>
      <c r="G350" s="22" t="s">
        <v>838</v>
      </c>
      <c r="H350" s="22" t="s">
        <v>56</v>
      </c>
      <c r="I350" s="22">
        <v>60400000</v>
      </c>
      <c r="J350" s="13" t="s">
        <v>2</v>
      </c>
      <c r="K350" s="22" t="s">
        <v>977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s="14" customFormat="1" ht="90" x14ac:dyDescent="0.25">
      <c r="A351" s="25"/>
      <c r="B351" s="22">
        <v>346</v>
      </c>
      <c r="C351" s="22" t="s">
        <v>887</v>
      </c>
      <c r="D351" s="22" t="s">
        <v>888</v>
      </c>
      <c r="E351" s="22" t="s">
        <v>1808</v>
      </c>
      <c r="F351" s="23">
        <v>294000</v>
      </c>
      <c r="G351" s="22" t="s">
        <v>978</v>
      </c>
      <c r="H351" s="22" t="s">
        <v>56</v>
      </c>
      <c r="I351" s="22">
        <v>79300000</v>
      </c>
      <c r="J351" s="39" t="s">
        <v>401</v>
      </c>
      <c r="K351" s="22" t="s">
        <v>979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s="14" customFormat="1" ht="90" x14ac:dyDescent="0.25">
      <c r="A352" s="25"/>
      <c r="B352" s="22">
        <v>347</v>
      </c>
      <c r="C352" s="22" t="s">
        <v>889</v>
      </c>
      <c r="D352" s="22" t="s">
        <v>890</v>
      </c>
      <c r="E352" s="22">
        <f>5310+9145+32922</f>
        <v>47377</v>
      </c>
      <c r="F352" s="23">
        <v>47377</v>
      </c>
      <c r="G352" s="22" t="s">
        <v>978</v>
      </c>
      <c r="H352" s="22" t="s">
        <v>56</v>
      </c>
      <c r="I352" s="22">
        <v>30200000</v>
      </c>
      <c r="J352" s="39" t="s">
        <v>401</v>
      </c>
      <c r="K352" s="22" t="s">
        <v>980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s="14" customFormat="1" ht="90" x14ac:dyDescent="0.25">
      <c r="A353" s="25"/>
      <c r="B353" s="22">
        <v>348</v>
      </c>
      <c r="C353" s="22" t="s">
        <v>891</v>
      </c>
      <c r="D353" s="22" t="s">
        <v>341</v>
      </c>
      <c r="E353" s="22"/>
      <c r="F353" s="23">
        <v>224000</v>
      </c>
      <c r="G353" s="22" t="s">
        <v>978</v>
      </c>
      <c r="H353" s="22" t="s">
        <v>56</v>
      </c>
      <c r="I353" s="22">
        <v>79300000</v>
      </c>
      <c r="J353" s="39" t="s">
        <v>401</v>
      </c>
      <c r="K353" s="22" t="s">
        <v>981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s="14" customFormat="1" ht="45" x14ac:dyDescent="0.25">
      <c r="A354" s="25"/>
      <c r="B354" s="22">
        <v>349</v>
      </c>
      <c r="C354" s="22" t="s">
        <v>892</v>
      </c>
      <c r="D354" s="22" t="s">
        <v>108</v>
      </c>
      <c r="E354" s="22">
        <v>960</v>
      </c>
      <c r="F354" s="23">
        <v>1400</v>
      </c>
      <c r="G354" s="22" t="s">
        <v>978</v>
      </c>
      <c r="H354" s="22" t="s">
        <v>56</v>
      </c>
      <c r="I354" s="22">
        <v>55300000</v>
      </c>
      <c r="J354" s="13" t="s">
        <v>2</v>
      </c>
      <c r="K354" s="22" t="s">
        <v>982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s="14" customFormat="1" ht="90" x14ac:dyDescent="0.25">
      <c r="A355" s="25"/>
      <c r="B355" s="22">
        <v>350</v>
      </c>
      <c r="C355" s="22" t="s">
        <v>893</v>
      </c>
      <c r="D355" s="22" t="s">
        <v>894</v>
      </c>
      <c r="E355" s="22"/>
      <c r="F355" s="23">
        <v>196000</v>
      </c>
      <c r="G355" s="22" t="s">
        <v>978</v>
      </c>
      <c r="H355" s="22" t="s">
        <v>56</v>
      </c>
      <c r="I355" s="22">
        <v>79300000</v>
      </c>
      <c r="J355" s="39" t="s">
        <v>401</v>
      </c>
      <c r="K355" s="22" t="s">
        <v>983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s="14" customFormat="1" ht="67.5" customHeight="1" x14ac:dyDescent="0.25">
      <c r="A356" s="25"/>
      <c r="B356" s="22">
        <v>351</v>
      </c>
      <c r="C356" s="22" t="s">
        <v>895</v>
      </c>
      <c r="D356" s="22" t="s">
        <v>894</v>
      </c>
      <c r="E356" s="22"/>
      <c r="F356" s="23">
        <v>800000</v>
      </c>
      <c r="G356" s="22" t="s">
        <v>978</v>
      </c>
      <c r="H356" s="22" t="s">
        <v>56</v>
      </c>
      <c r="I356" s="22">
        <v>79300000</v>
      </c>
      <c r="J356" s="39" t="s">
        <v>401</v>
      </c>
      <c r="K356" s="22" t="s">
        <v>984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s="14" customFormat="1" ht="45" x14ac:dyDescent="0.25">
      <c r="A357" s="25"/>
      <c r="B357" s="22">
        <v>352</v>
      </c>
      <c r="C357" s="22" t="s">
        <v>896</v>
      </c>
      <c r="D357" s="22" t="s">
        <v>234</v>
      </c>
      <c r="E357" s="22" t="s">
        <v>1150</v>
      </c>
      <c r="F357" s="23">
        <v>2187.5</v>
      </c>
      <c r="G357" s="22" t="s">
        <v>978</v>
      </c>
      <c r="H357" s="22" t="s">
        <v>56</v>
      </c>
      <c r="I357" s="22">
        <v>63500000</v>
      </c>
      <c r="J357" s="13" t="s">
        <v>2</v>
      </c>
      <c r="K357" s="22" t="s">
        <v>985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s="14" customFormat="1" ht="45" x14ac:dyDescent="0.25">
      <c r="A358" s="25"/>
      <c r="B358" s="22">
        <v>353</v>
      </c>
      <c r="C358" s="22" t="s">
        <v>897</v>
      </c>
      <c r="D358" s="22" t="s">
        <v>4</v>
      </c>
      <c r="E358" s="22">
        <v>780</v>
      </c>
      <c r="F358" s="23">
        <v>780</v>
      </c>
      <c r="G358" s="22" t="s">
        <v>978</v>
      </c>
      <c r="H358" s="22" t="s">
        <v>56</v>
      </c>
      <c r="I358" s="22">
        <v>55100000</v>
      </c>
      <c r="J358" s="13" t="s">
        <v>2</v>
      </c>
      <c r="K358" s="22" t="s">
        <v>986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s="14" customFormat="1" ht="45" x14ac:dyDescent="0.25">
      <c r="A359" s="25"/>
      <c r="B359" s="22">
        <v>354</v>
      </c>
      <c r="C359" s="22" t="s">
        <v>898</v>
      </c>
      <c r="D359" s="22" t="s">
        <v>108</v>
      </c>
      <c r="E359" s="22">
        <v>200</v>
      </c>
      <c r="F359" s="23">
        <v>200</v>
      </c>
      <c r="G359" s="22" t="s">
        <v>978</v>
      </c>
      <c r="H359" s="22" t="s">
        <v>56</v>
      </c>
      <c r="I359" s="22">
        <v>55300000</v>
      </c>
      <c r="J359" s="13" t="s">
        <v>2</v>
      </c>
      <c r="K359" s="22" t="s">
        <v>987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s="14" customFormat="1" ht="45" x14ac:dyDescent="0.25">
      <c r="A360" s="25"/>
      <c r="B360" s="22">
        <v>355</v>
      </c>
      <c r="C360" s="22" t="s">
        <v>897</v>
      </c>
      <c r="D360" s="22" t="s">
        <v>108</v>
      </c>
      <c r="E360" s="22">
        <v>136.88</v>
      </c>
      <c r="F360" s="23">
        <v>240</v>
      </c>
      <c r="G360" s="22" t="s">
        <v>978</v>
      </c>
      <c r="H360" s="22" t="s">
        <v>56</v>
      </c>
      <c r="I360" s="22">
        <v>55300000</v>
      </c>
      <c r="J360" s="13" t="s">
        <v>2</v>
      </c>
      <c r="K360" s="22" t="s">
        <v>988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s="14" customFormat="1" ht="45" x14ac:dyDescent="0.25">
      <c r="A361" s="25"/>
      <c r="B361" s="22">
        <v>356</v>
      </c>
      <c r="C361" s="22" t="s">
        <v>211</v>
      </c>
      <c r="D361" s="22" t="s">
        <v>110</v>
      </c>
      <c r="E361" s="22" t="s">
        <v>1149</v>
      </c>
      <c r="F361" s="23">
        <v>2200</v>
      </c>
      <c r="G361" s="22" t="s">
        <v>978</v>
      </c>
      <c r="H361" s="22" t="s">
        <v>56</v>
      </c>
      <c r="I361" s="22">
        <v>60100000</v>
      </c>
      <c r="J361" s="13" t="s">
        <v>2</v>
      </c>
      <c r="K361" s="22" t="s">
        <v>989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s="14" customFormat="1" ht="45" x14ac:dyDescent="0.25">
      <c r="A362" s="25"/>
      <c r="B362" s="22">
        <v>357</v>
      </c>
      <c r="C362" s="22" t="s">
        <v>153</v>
      </c>
      <c r="D362" s="22" t="s">
        <v>108</v>
      </c>
      <c r="E362" s="22">
        <v>479.6</v>
      </c>
      <c r="F362" s="23">
        <v>479.6</v>
      </c>
      <c r="G362" s="22" t="s">
        <v>990</v>
      </c>
      <c r="H362" s="22" t="s">
        <v>56</v>
      </c>
      <c r="I362" s="22">
        <v>55300000</v>
      </c>
      <c r="J362" s="13" t="s">
        <v>2</v>
      </c>
      <c r="K362" s="22" t="s">
        <v>991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s="14" customFormat="1" ht="45" x14ac:dyDescent="0.25">
      <c r="A363" s="25"/>
      <c r="B363" s="22">
        <v>358</v>
      </c>
      <c r="C363" s="22" t="s">
        <v>123</v>
      </c>
      <c r="D363" s="22" t="s">
        <v>108</v>
      </c>
      <c r="E363" s="22" t="s">
        <v>1162</v>
      </c>
      <c r="F363" s="23">
        <v>3080</v>
      </c>
      <c r="G363" s="22" t="s">
        <v>990</v>
      </c>
      <c r="H363" s="22" t="s">
        <v>56</v>
      </c>
      <c r="I363" s="22">
        <v>55300000</v>
      </c>
      <c r="J363" s="13" t="s">
        <v>2</v>
      </c>
      <c r="K363" s="22" t="s">
        <v>992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s="14" customFormat="1" ht="45" x14ac:dyDescent="0.25">
      <c r="A364" s="25"/>
      <c r="B364" s="22">
        <v>359</v>
      </c>
      <c r="C364" s="22" t="s">
        <v>497</v>
      </c>
      <c r="D364" s="22" t="s">
        <v>110</v>
      </c>
      <c r="E364" s="22" t="s">
        <v>1143</v>
      </c>
      <c r="F364" s="23">
        <v>1300</v>
      </c>
      <c r="G364" s="22" t="s">
        <v>990</v>
      </c>
      <c r="H364" s="22" t="s">
        <v>56</v>
      </c>
      <c r="I364" s="22">
        <v>60100000</v>
      </c>
      <c r="J364" s="13" t="s">
        <v>2</v>
      </c>
      <c r="K364" s="22" t="s">
        <v>993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s="14" customFormat="1" ht="45" x14ac:dyDescent="0.25">
      <c r="A365" s="25"/>
      <c r="B365" s="22">
        <v>360</v>
      </c>
      <c r="C365" s="22" t="s">
        <v>233</v>
      </c>
      <c r="D365" s="22" t="s">
        <v>234</v>
      </c>
      <c r="E365" s="22" t="s">
        <v>1148</v>
      </c>
      <c r="F365" s="23">
        <v>1000</v>
      </c>
      <c r="G365" s="22" t="s">
        <v>990</v>
      </c>
      <c r="H365" s="22" t="s">
        <v>56</v>
      </c>
      <c r="I365" s="36" t="s">
        <v>883</v>
      </c>
      <c r="J365" s="13" t="s">
        <v>2</v>
      </c>
      <c r="K365" s="22" t="s">
        <v>994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s="14" customFormat="1" ht="45" x14ac:dyDescent="0.25">
      <c r="A366" s="25"/>
      <c r="B366" s="22">
        <v>361</v>
      </c>
      <c r="C366" s="22" t="s">
        <v>211</v>
      </c>
      <c r="D366" s="22" t="s">
        <v>110</v>
      </c>
      <c r="E366" s="22" t="s">
        <v>444</v>
      </c>
      <c r="F366" s="23">
        <v>1800</v>
      </c>
      <c r="G366" s="22" t="s">
        <v>990</v>
      </c>
      <c r="H366" s="22" t="s">
        <v>56</v>
      </c>
      <c r="I366" s="22">
        <v>60100000</v>
      </c>
      <c r="J366" s="13" t="s">
        <v>2</v>
      </c>
      <c r="K366" s="22" t="s">
        <v>995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s="14" customFormat="1" ht="45" x14ac:dyDescent="0.25">
      <c r="A367" s="25"/>
      <c r="B367" s="22">
        <v>362</v>
      </c>
      <c r="C367" s="22" t="s">
        <v>266</v>
      </c>
      <c r="D367" s="22" t="s">
        <v>234</v>
      </c>
      <c r="E367" s="22">
        <v>500</v>
      </c>
      <c r="F367" s="23">
        <v>500</v>
      </c>
      <c r="G367" s="22" t="s">
        <v>990</v>
      </c>
      <c r="H367" s="22" t="s">
        <v>56</v>
      </c>
      <c r="I367" s="36" t="s">
        <v>883</v>
      </c>
      <c r="J367" s="13" t="s">
        <v>2</v>
      </c>
      <c r="K367" s="22" t="s">
        <v>996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s="14" customFormat="1" ht="45" x14ac:dyDescent="0.25">
      <c r="A368" s="25"/>
      <c r="B368" s="22">
        <v>363</v>
      </c>
      <c r="C368" s="22" t="s">
        <v>767</v>
      </c>
      <c r="D368" s="22" t="s">
        <v>4</v>
      </c>
      <c r="E368" s="22" t="s">
        <v>1153</v>
      </c>
      <c r="F368" s="23">
        <v>7646.4</v>
      </c>
      <c r="G368" s="22" t="s">
        <v>990</v>
      </c>
      <c r="H368" s="22" t="s">
        <v>56</v>
      </c>
      <c r="I368" s="36" t="s">
        <v>876</v>
      </c>
      <c r="J368" s="13" t="s">
        <v>2</v>
      </c>
      <c r="K368" s="22" t="s">
        <v>997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s="14" customFormat="1" ht="45" x14ac:dyDescent="0.25">
      <c r="A369" s="25"/>
      <c r="B369" s="22">
        <v>364</v>
      </c>
      <c r="C369" s="45" t="s">
        <v>267</v>
      </c>
      <c r="D369" s="22" t="s">
        <v>110</v>
      </c>
      <c r="E369" s="22" t="s">
        <v>1154</v>
      </c>
      <c r="F369" s="23">
        <v>2050</v>
      </c>
      <c r="G369" s="22" t="s">
        <v>990</v>
      </c>
      <c r="H369" s="22" t="s">
        <v>56</v>
      </c>
      <c r="I369" s="36" t="s">
        <v>880</v>
      </c>
      <c r="J369" s="13" t="s">
        <v>2</v>
      </c>
      <c r="K369" s="22" t="s">
        <v>998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s="14" customFormat="1" ht="45.75" x14ac:dyDescent="0.25">
      <c r="A370" s="25"/>
      <c r="B370" s="22">
        <v>365</v>
      </c>
      <c r="C370" s="22" t="s">
        <v>899</v>
      </c>
      <c r="D370" s="22" t="s">
        <v>900</v>
      </c>
      <c r="E370" s="22">
        <v>60</v>
      </c>
      <c r="F370" s="23">
        <v>60</v>
      </c>
      <c r="G370" s="22" t="s">
        <v>990</v>
      </c>
      <c r="H370" s="22" t="s">
        <v>56</v>
      </c>
      <c r="I370" s="36" t="s">
        <v>999</v>
      </c>
      <c r="J370" s="13" t="s">
        <v>5</v>
      </c>
      <c r="K370" s="22" t="s">
        <v>1000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s="14" customFormat="1" ht="90" x14ac:dyDescent="0.25">
      <c r="A371" s="25"/>
      <c r="B371" s="22">
        <v>366</v>
      </c>
      <c r="C371" s="22" t="s">
        <v>901</v>
      </c>
      <c r="D371" s="22" t="s">
        <v>902</v>
      </c>
      <c r="E371" s="22" t="s">
        <v>1147</v>
      </c>
      <c r="F371" s="23">
        <v>23985</v>
      </c>
      <c r="G371" s="22" t="s">
        <v>990</v>
      </c>
      <c r="H371" s="22" t="s">
        <v>56</v>
      </c>
      <c r="I371" s="36" t="s">
        <v>1001</v>
      </c>
      <c r="J371" s="39" t="s">
        <v>112</v>
      </c>
      <c r="K371" s="22" t="s">
        <v>1002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s="14" customFormat="1" ht="45" x14ac:dyDescent="0.25">
      <c r="A372" s="25"/>
      <c r="B372" s="22">
        <v>367</v>
      </c>
      <c r="C372" s="22" t="s">
        <v>120</v>
      </c>
      <c r="D372" s="22" t="s">
        <v>93</v>
      </c>
      <c r="E372" s="22" t="s">
        <v>1545</v>
      </c>
      <c r="F372" s="23">
        <v>10704.96</v>
      </c>
      <c r="G372" s="22" t="s">
        <v>990</v>
      </c>
      <c r="H372" s="22" t="s">
        <v>56</v>
      </c>
      <c r="I372" s="36" t="s">
        <v>881</v>
      </c>
      <c r="J372" s="13" t="s">
        <v>2</v>
      </c>
      <c r="K372" s="22" t="s">
        <v>1003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s="14" customFormat="1" ht="45" x14ac:dyDescent="0.25">
      <c r="A373" s="25"/>
      <c r="B373" s="22">
        <v>368</v>
      </c>
      <c r="C373" s="22" t="s">
        <v>132</v>
      </c>
      <c r="D373" s="22" t="s">
        <v>93</v>
      </c>
      <c r="E373" s="22" t="s">
        <v>1549</v>
      </c>
      <c r="F373" s="23">
        <v>1180</v>
      </c>
      <c r="G373" s="22" t="s">
        <v>990</v>
      </c>
      <c r="H373" s="22" t="s">
        <v>56</v>
      </c>
      <c r="I373" s="36" t="s">
        <v>881</v>
      </c>
      <c r="J373" s="13" t="s">
        <v>2</v>
      </c>
      <c r="K373" s="22" t="s">
        <v>1004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s="14" customFormat="1" ht="45" x14ac:dyDescent="0.25">
      <c r="A374" s="25"/>
      <c r="B374" s="22">
        <v>369</v>
      </c>
      <c r="C374" s="22" t="s">
        <v>153</v>
      </c>
      <c r="D374" s="22" t="s">
        <v>108</v>
      </c>
      <c r="E374" s="22">
        <v>237.6</v>
      </c>
      <c r="F374" s="23">
        <v>240</v>
      </c>
      <c r="G374" s="22" t="s">
        <v>990</v>
      </c>
      <c r="H374" s="22" t="s">
        <v>56</v>
      </c>
      <c r="I374" s="36" t="s">
        <v>881</v>
      </c>
      <c r="J374" s="13" t="s">
        <v>2</v>
      </c>
      <c r="K374" s="22" t="s">
        <v>1005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s="14" customFormat="1" ht="45" x14ac:dyDescent="0.25">
      <c r="A375" s="25"/>
      <c r="B375" s="22">
        <v>370</v>
      </c>
      <c r="C375" s="22" t="s">
        <v>903</v>
      </c>
      <c r="D375" s="22" t="s">
        <v>108</v>
      </c>
      <c r="E375" s="22">
        <v>698.56</v>
      </c>
      <c r="F375" s="23">
        <v>780</v>
      </c>
      <c r="G375" s="22" t="s">
        <v>990</v>
      </c>
      <c r="H375" s="22" t="s">
        <v>56</v>
      </c>
      <c r="I375" s="36" t="s">
        <v>881</v>
      </c>
      <c r="J375" s="13" t="s">
        <v>2</v>
      </c>
      <c r="K375" s="22" t="s">
        <v>1006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s="14" customFormat="1" ht="45" x14ac:dyDescent="0.25">
      <c r="A376" s="25"/>
      <c r="B376" s="22">
        <v>371</v>
      </c>
      <c r="C376" s="22" t="s">
        <v>904</v>
      </c>
      <c r="D376" s="22" t="s">
        <v>108</v>
      </c>
      <c r="E376" s="22">
        <v>391.76</v>
      </c>
      <c r="F376" s="23">
        <v>780</v>
      </c>
      <c r="G376" s="22" t="s">
        <v>990</v>
      </c>
      <c r="H376" s="22" t="s">
        <v>56</v>
      </c>
      <c r="I376" s="36" t="s">
        <v>881</v>
      </c>
      <c r="J376" s="13" t="s">
        <v>2</v>
      </c>
      <c r="K376" s="22" t="s">
        <v>1007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s="14" customFormat="1" ht="45" x14ac:dyDescent="0.25">
      <c r="A377" s="25"/>
      <c r="B377" s="22">
        <v>372</v>
      </c>
      <c r="C377" s="22" t="s">
        <v>767</v>
      </c>
      <c r="D377" s="22" t="s">
        <v>93</v>
      </c>
      <c r="E377" s="22">
        <v>708</v>
      </c>
      <c r="F377" s="23">
        <v>708</v>
      </c>
      <c r="G377" s="34" t="s">
        <v>1008</v>
      </c>
      <c r="H377" s="35" t="s">
        <v>56</v>
      </c>
      <c r="I377" s="36" t="s">
        <v>881</v>
      </c>
      <c r="J377" s="13" t="s">
        <v>2</v>
      </c>
      <c r="K377" s="22" t="s">
        <v>1009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s="14" customFormat="1" ht="45" x14ac:dyDescent="0.25">
      <c r="A378" s="25"/>
      <c r="B378" s="22">
        <v>373</v>
      </c>
      <c r="C378" s="22" t="s">
        <v>767</v>
      </c>
      <c r="D378" s="22" t="s">
        <v>93</v>
      </c>
      <c r="E378" s="22" t="s">
        <v>1608</v>
      </c>
      <c r="F378" s="23">
        <v>2832</v>
      </c>
      <c r="G378" s="34" t="s">
        <v>1008</v>
      </c>
      <c r="H378" s="35" t="s">
        <v>56</v>
      </c>
      <c r="I378" s="36" t="s">
        <v>881</v>
      </c>
      <c r="J378" s="13" t="s">
        <v>2</v>
      </c>
      <c r="K378" s="22" t="s">
        <v>1152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s="14" customFormat="1" ht="45" x14ac:dyDescent="0.25">
      <c r="A379" s="25"/>
      <c r="B379" s="22">
        <v>374</v>
      </c>
      <c r="C379" s="22" t="s">
        <v>905</v>
      </c>
      <c r="D379" s="22" t="s">
        <v>4</v>
      </c>
      <c r="E379" s="22" t="s">
        <v>1165</v>
      </c>
      <c r="F379" s="23">
        <v>1365</v>
      </c>
      <c r="G379" s="34" t="s">
        <v>1008</v>
      </c>
      <c r="H379" s="35" t="s">
        <v>56</v>
      </c>
      <c r="I379" s="36" t="s">
        <v>876</v>
      </c>
      <c r="J379" s="13" t="s">
        <v>2</v>
      </c>
      <c r="K379" s="22" t="s">
        <v>1010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s="14" customFormat="1" ht="45" x14ac:dyDescent="0.25">
      <c r="A380" s="25"/>
      <c r="B380" s="22">
        <v>375</v>
      </c>
      <c r="C380" s="22" t="s">
        <v>906</v>
      </c>
      <c r="D380" s="22" t="s">
        <v>4</v>
      </c>
      <c r="E380" s="22" t="s">
        <v>1164</v>
      </c>
      <c r="F380" s="23">
        <v>29258.87</v>
      </c>
      <c r="G380" s="34" t="s">
        <v>1008</v>
      </c>
      <c r="H380" s="35" t="s">
        <v>56</v>
      </c>
      <c r="I380" s="36" t="s">
        <v>876</v>
      </c>
      <c r="J380" s="13" t="s">
        <v>2</v>
      </c>
      <c r="K380" s="22" t="s">
        <v>1011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s="14" customFormat="1" ht="45" x14ac:dyDescent="0.25">
      <c r="A381" s="25"/>
      <c r="B381" s="22">
        <v>376</v>
      </c>
      <c r="C381" s="22" t="s">
        <v>907</v>
      </c>
      <c r="D381" s="22" t="s">
        <v>234</v>
      </c>
      <c r="E381" s="22" t="s">
        <v>1169</v>
      </c>
      <c r="F381" s="23">
        <v>2590</v>
      </c>
      <c r="G381" s="34" t="s">
        <v>1008</v>
      </c>
      <c r="H381" s="35" t="s">
        <v>56</v>
      </c>
      <c r="I381" s="36" t="s">
        <v>883</v>
      </c>
      <c r="J381" s="13" t="s">
        <v>2</v>
      </c>
      <c r="K381" s="22" t="s">
        <v>1012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s="14" customFormat="1" ht="45" x14ac:dyDescent="0.25">
      <c r="A382" s="25"/>
      <c r="B382" s="22">
        <v>377</v>
      </c>
      <c r="C382" s="22" t="s">
        <v>908</v>
      </c>
      <c r="D382" s="22" t="s">
        <v>110</v>
      </c>
      <c r="E382" s="22" t="s">
        <v>1167</v>
      </c>
      <c r="F382" s="23">
        <v>5890</v>
      </c>
      <c r="G382" s="34" t="s">
        <v>1008</v>
      </c>
      <c r="H382" s="35" t="s">
        <v>56</v>
      </c>
      <c r="I382" s="36" t="s">
        <v>880</v>
      </c>
      <c r="J382" s="13" t="s">
        <v>2</v>
      </c>
      <c r="K382" s="22" t="s">
        <v>1013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s="14" customFormat="1" ht="45" x14ac:dyDescent="0.25">
      <c r="A383" s="25"/>
      <c r="B383" s="22">
        <v>378</v>
      </c>
      <c r="C383" s="22" t="s">
        <v>92</v>
      </c>
      <c r="D383" s="22" t="s">
        <v>4</v>
      </c>
      <c r="E383" s="22" t="s">
        <v>1168</v>
      </c>
      <c r="F383" s="23">
        <v>3895.51</v>
      </c>
      <c r="G383" s="34" t="s">
        <v>1008</v>
      </c>
      <c r="H383" s="35" t="s">
        <v>56</v>
      </c>
      <c r="I383" s="36" t="s">
        <v>876</v>
      </c>
      <c r="J383" s="13" t="s">
        <v>2</v>
      </c>
      <c r="K383" s="22" t="s">
        <v>1014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s="14" customFormat="1" ht="11.25" x14ac:dyDescent="0.25">
      <c r="A384" s="25"/>
      <c r="B384" s="22">
        <v>379</v>
      </c>
      <c r="C384" s="22" t="s">
        <v>909</v>
      </c>
      <c r="D384" s="22" t="s">
        <v>910</v>
      </c>
      <c r="E384" s="22">
        <f>178.4+2550+3600+600+7800</f>
        <v>14728.4</v>
      </c>
      <c r="F384" s="23">
        <v>15000</v>
      </c>
      <c r="G384" s="34" t="s">
        <v>1015</v>
      </c>
      <c r="H384" s="35" t="s">
        <v>25</v>
      </c>
      <c r="I384" s="36" t="s">
        <v>1016</v>
      </c>
      <c r="J384" s="13" t="s">
        <v>1017</v>
      </c>
      <c r="K384" s="2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s="14" customFormat="1" ht="90" x14ac:dyDescent="0.25">
      <c r="A385" s="25"/>
      <c r="B385" s="22">
        <v>380</v>
      </c>
      <c r="C385" s="22" t="s">
        <v>911</v>
      </c>
      <c r="D385" s="22" t="s">
        <v>912</v>
      </c>
      <c r="E385" s="22" t="s">
        <v>584</v>
      </c>
      <c r="F385" s="23">
        <v>1500</v>
      </c>
      <c r="G385" s="34" t="s">
        <v>1015</v>
      </c>
      <c r="H385" s="35" t="s">
        <v>56</v>
      </c>
      <c r="I385" s="36" t="s">
        <v>1001</v>
      </c>
      <c r="J385" s="39" t="s">
        <v>112</v>
      </c>
      <c r="K385" s="22" t="s">
        <v>1018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s="14" customFormat="1" ht="45" x14ac:dyDescent="0.25">
      <c r="A386" s="25"/>
      <c r="B386" s="22">
        <v>381</v>
      </c>
      <c r="C386" s="22" t="s">
        <v>120</v>
      </c>
      <c r="D386" s="22" t="s">
        <v>93</v>
      </c>
      <c r="E386" s="22" t="s">
        <v>1158</v>
      </c>
      <c r="F386" s="23">
        <v>1194.1600000000001</v>
      </c>
      <c r="G386" s="34" t="s">
        <v>1015</v>
      </c>
      <c r="H386" s="35" t="s">
        <v>56</v>
      </c>
      <c r="I386" s="36" t="s">
        <v>881</v>
      </c>
      <c r="J386" s="13" t="s">
        <v>2</v>
      </c>
      <c r="K386" s="22" t="s">
        <v>1019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s="14" customFormat="1" ht="45" x14ac:dyDescent="0.25">
      <c r="A387" s="25"/>
      <c r="B387" s="22">
        <v>382</v>
      </c>
      <c r="C387" s="22" t="s">
        <v>867</v>
      </c>
      <c r="D387" s="22" t="s">
        <v>234</v>
      </c>
      <c r="E387" s="22">
        <v>987.5</v>
      </c>
      <c r="F387" s="23">
        <v>987.5</v>
      </c>
      <c r="G387" s="34" t="s">
        <v>1015</v>
      </c>
      <c r="H387" s="35" t="s">
        <v>56</v>
      </c>
      <c r="I387" s="36" t="s">
        <v>883</v>
      </c>
      <c r="J387" s="13" t="s">
        <v>2</v>
      </c>
      <c r="K387" s="22" t="s">
        <v>1020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s="14" customFormat="1" ht="45" x14ac:dyDescent="0.25">
      <c r="A388" s="25"/>
      <c r="B388" s="22">
        <v>383</v>
      </c>
      <c r="C388" s="22" t="s">
        <v>913</v>
      </c>
      <c r="D388" s="22" t="s">
        <v>110</v>
      </c>
      <c r="E388" s="22">
        <v>950</v>
      </c>
      <c r="F388" s="23">
        <v>950</v>
      </c>
      <c r="G388" s="34" t="s">
        <v>1015</v>
      </c>
      <c r="H388" s="35" t="s">
        <v>56</v>
      </c>
      <c r="I388" s="36" t="s">
        <v>880</v>
      </c>
      <c r="J388" s="13" t="s">
        <v>2</v>
      </c>
      <c r="K388" s="22" t="s">
        <v>1021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s="14" customFormat="1" ht="45" x14ac:dyDescent="0.25">
      <c r="A389" s="25"/>
      <c r="B389" s="22">
        <v>384</v>
      </c>
      <c r="C389" s="22" t="s">
        <v>126</v>
      </c>
      <c r="D389" s="22" t="s">
        <v>4</v>
      </c>
      <c r="E389" s="22">
        <v>0</v>
      </c>
      <c r="F389" s="23">
        <v>7000</v>
      </c>
      <c r="G389" s="34" t="s">
        <v>1015</v>
      </c>
      <c r="H389" s="35" t="s">
        <v>25</v>
      </c>
      <c r="I389" s="36" t="s">
        <v>876</v>
      </c>
      <c r="J389" s="13" t="s">
        <v>2</v>
      </c>
      <c r="K389" s="22" t="s">
        <v>1022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s="14" customFormat="1" ht="45" x14ac:dyDescent="0.25">
      <c r="A390" s="25"/>
      <c r="B390" s="22">
        <v>385</v>
      </c>
      <c r="C390" s="22" t="s">
        <v>126</v>
      </c>
      <c r="D390" s="22" t="s">
        <v>108</v>
      </c>
      <c r="E390" s="22">
        <v>0</v>
      </c>
      <c r="F390" s="46">
        <v>3000</v>
      </c>
      <c r="G390" s="34" t="s">
        <v>1015</v>
      </c>
      <c r="H390" s="35" t="s">
        <v>25</v>
      </c>
      <c r="I390" s="36" t="s">
        <v>881</v>
      </c>
      <c r="J390" s="13" t="s">
        <v>2</v>
      </c>
      <c r="K390" s="22" t="s">
        <v>1023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s="14" customFormat="1" ht="45" x14ac:dyDescent="0.25">
      <c r="A391" s="25"/>
      <c r="B391" s="22">
        <v>386</v>
      </c>
      <c r="C391" s="22" t="s">
        <v>268</v>
      </c>
      <c r="D391" s="22" t="s">
        <v>108</v>
      </c>
      <c r="E391" s="22">
        <f>99+198.7+230.15+244.6+123.4</f>
        <v>895.85</v>
      </c>
      <c r="F391" s="23">
        <v>6000</v>
      </c>
      <c r="G391" s="34" t="s">
        <v>1015</v>
      </c>
      <c r="H391" s="35" t="s">
        <v>25</v>
      </c>
      <c r="I391" s="36" t="s">
        <v>881</v>
      </c>
      <c r="J391" s="13" t="s">
        <v>2</v>
      </c>
      <c r="K391" s="22" t="s">
        <v>1024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s="14" customFormat="1" ht="45" x14ac:dyDescent="0.25">
      <c r="A392" s="25"/>
      <c r="B392" s="22">
        <v>387</v>
      </c>
      <c r="C392" s="22" t="s">
        <v>153</v>
      </c>
      <c r="D392" s="22" t="s">
        <v>108</v>
      </c>
      <c r="E392" s="22">
        <f>599.5+119.9+837.1+539+179.3+473+179.3+119.9</f>
        <v>3047.0000000000005</v>
      </c>
      <c r="F392" s="23">
        <v>6000</v>
      </c>
      <c r="G392" s="34" t="s">
        <v>1015</v>
      </c>
      <c r="H392" s="35" t="s">
        <v>25</v>
      </c>
      <c r="I392" s="36" t="s">
        <v>881</v>
      </c>
      <c r="J392" s="13" t="s">
        <v>2</v>
      </c>
      <c r="K392" s="22" t="s">
        <v>1025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s="14" customFormat="1" ht="45" x14ac:dyDescent="0.25">
      <c r="A393" s="25"/>
      <c r="B393" s="22">
        <v>388</v>
      </c>
      <c r="C393" s="22" t="s">
        <v>189</v>
      </c>
      <c r="D393" s="22" t="s">
        <v>108</v>
      </c>
      <c r="E393" s="22">
        <v>0</v>
      </c>
      <c r="F393" s="23">
        <v>6000</v>
      </c>
      <c r="G393" s="34" t="s">
        <v>1015</v>
      </c>
      <c r="H393" s="35" t="s">
        <v>25</v>
      </c>
      <c r="I393" s="36" t="s">
        <v>881</v>
      </c>
      <c r="J393" s="13" t="s">
        <v>2</v>
      </c>
      <c r="K393" s="22" t="s">
        <v>1026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s="14" customFormat="1" ht="90" x14ac:dyDescent="0.25">
      <c r="A394" s="25"/>
      <c r="B394" s="22">
        <v>389</v>
      </c>
      <c r="C394" s="22" t="s">
        <v>914</v>
      </c>
      <c r="D394" s="22" t="s">
        <v>915</v>
      </c>
      <c r="E394" s="22" t="s">
        <v>1557</v>
      </c>
      <c r="F394" s="23">
        <v>381059</v>
      </c>
      <c r="G394" s="34" t="s">
        <v>1015</v>
      </c>
      <c r="H394" s="35" t="s">
        <v>25</v>
      </c>
      <c r="I394" s="36" t="s">
        <v>567</v>
      </c>
      <c r="J394" s="39" t="s">
        <v>401</v>
      </c>
      <c r="K394" s="22" t="s">
        <v>1027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s="14" customFormat="1" ht="90" x14ac:dyDescent="0.25">
      <c r="A395" s="25"/>
      <c r="B395" s="22">
        <v>390</v>
      </c>
      <c r="C395" s="22" t="s">
        <v>501</v>
      </c>
      <c r="D395" s="22" t="s">
        <v>916</v>
      </c>
      <c r="E395" s="22" t="s">
        <v>1157</v>
      </c>
      <c r="F395" s="23">
        <v>1500</v>
      </c>
      <c r="G395" s="34" t="s">
        <v>1015</v>
      </c>
      <c r="H395" s="35" t="s">
        <v>56</v>
      </c>
      <c r="I395" s="36" t="s">
        <v>567</v>
      </c>
      <c r="J395" s="39" t="s">
        <v>401</v>
      </c>
      <c r="K395" s="22" t="s">
        <v>1028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s="14" customFormat="1" ht="45" x14ac:dyDescent="0.25">
      <c r="A396" s="25"/>
      <c r="B396" s="22">
        <v>391</v>
      </c>
      <c r="C396" s="22" t="s">
        <v>917</v>
      </c>
      <c r="D396" s="22" t="s">
        <v>281</v>
      </c>
      <c r="E396" s="22" t="s">
        <v>1159</v>
      </c>
      <c r="F396" s="23">
        <v>13583</v>
      </c>
      <c r="G396" s="34" t="s">
        <v>1015</v>
      </c>
      <c r="H396" s="35" t="s">
        <v>56</v>
      </c>
      <c r="I396" s="47" t="s">
        <v>1029</v>
      </c>
      <c r="J396" s="13" t="s">
        <v>2</v>
      </c>
      <c r="K396" s="22" t="s">
        <v>1030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s="14" customFormat="1" ht="45" x14ac:dyDescent="0.25">
      <c r="A397" s="25"/>
      <c r="B397" s="22">
        <v>392</v>
      </c>
      <c r="C397" s="48" t="s">
        <v>280</v>
      </c>
      <c r="D397" s="22" t="s">
        <v>281</v>
      </c>
      <c r="E397" s="48" t="s">
        <v>1160</v>
      </c>
      <c r="F397" s="46">
        <v>30285.4</v>
      </c>
      <c r="G397" s="34" t="s">
        <v>1015</v>
      </c>
      <c r="H397" s="35" t="s">
        <v>56</v>
      </c>
      <c r="I397" s="47" t="s">
        <v>1029</v>
      </c>
      <c r="J397" s="13" t="s">
        <v>2</v>
      </c>
      <c r="K397" s="22" t="s">
        <v>1031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s="14" customFormat="1" ht="90" x14ac:dyDescent="0.25">
      <c r="A398" s="25"/>
      <c r="B398" s="22">
        <v>393</v>
      </c>
      <c r="C398" s="48" t="s">
        <v>918</v>
      </c>
      <c r="D398" s="22" t="s">
        <v>919</v>
      </c>
      <c r="E398" s="22">
        <f>23214.57+100000*4</f>
        <v>423214.57</v>
      </c>
      <c r="F398" s="23">
        <v>500000</v>
      </c>
      <c r="G398" s="34" t="s">
        <v>1032</v>
      </c>
      <c r="H398" s="35" t="s">
        <v>56</v>
      </c>
      <c r="I398" s="36" t="s">
        <v>567</v>
      </c>
      <c r="J398" s="39" t="s">
        <v>401</v>
      </c>
      <c r="K398" s="22" t="s">
        <v>1033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s="14" customFormat="1" ht="45" x14ac:dyDescent="0.25">
      <c r="A399" s="25"/>
      <c r="B399" s="22">
        <v>394</v>
      </c>
      <c r="C399" s="22" t="s">
        <v>903</v>
      </c>
      <c r="D399" s="22" t="s">
        <v>108</v>
      </c>
      <c r="E399" s="22" t="s">
        <v>1163</v>
      </c>
      <c r="F399" s="23">
        <v>1800</v>
      </c>
      <c r="G399" s="34" t="s">
        <v>1032</v>
      </c>
      <c r="H399" s="35" t="s">
        <v>56</v>
      </c>
      <c r="I399" s="36" t="s">
        <v>881</v>
      </c>
      <c r="J399" s="13" t="s">
        <v>2</v>
      </c>
      <c r="K399" s="22" t="s">
        <v>1034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s="14" customFormat="1" ht="45" x14ac:dyDescent="0.25">
      <c r="A400" s="25"/>
      <c r="B400" s="22">
        <v>395</v>
      </c>
      <c r="C400" s="22" t="s">
        <v>920</v>
      </c>
      <c r="D400" s="22" t="s">
        <v>108</v>
      </c>
      <c r="E400" s="22" t="s">
        <v>1161</v>
      </c>
      <c r="F400" s="23">
        <v>1900</v>
      </c>
      <c r="G400" s="34" t="s">
        <v>1035</v>
      </c>
      <c r="H400" s="35" t="s">
        <v>56</v>
      </c>
      <c r="I400" s="36" t="s">
        <v>881</v>
      </c>
      <c r="J400" s="13" t="s">
        <v>2</v>
      </c>
      <c r="K400" s="22" t="s">
        <v>1036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s="14" customFormat="1" ht="45.75" x14ac:dyDescent="0.25">
      <c r="A401" s="25"/>
      <c r="B401" s="22">
        <v>396</v>
      </c>
      <c r="C401" s="22" t="s">
        <v>921</v>
      </c>
      <c r="D401" s="22" t="s">
        <v>922</v>
      </c>
      <c r="E401" s="22" t="s">
        <v>1172</v>
      </c>
      <c r="F401" s="23">
        <v>4485</v>
      </c>
      <c r="G401" s="34" t="s">
        <v>1037</v>
      </c>
      <c r="H401" s="35" t="s">
        <v>56</v>
      </c>
      <c r="I401" s="36" t="s">
        <v>1038</v>
      </c>
      <c r="J401" s="13" t="s">
        <v>5</v>
      </c>
      <c r="K401" s="22" t="s">
        <v>1039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s="14" customFormat="1" ht="90" x14ac:dyDescent="0.25">
      <c r="A402" s="25"/>
      <c r="B402" s="22">
        <v>397</v>
      </c>
      <c r="C402" s="22" t="s">
        <v>923</v>
      </c>
      <c r="D402" s="22" t="s">
        <v>341</v>
      </c>
      <c r="E402" s="22">
        <v>0</v>
      </c>
      <c r="F402" s="23">
        <v>268140</v>
      </c>
      <c r="G402" s="34" t="s">
        <v>1037</v>
      </c>
      <c r="H402" s="35" t="s">
        <v>56</v>
      </c>
      <c r="I402" s="36" t="s">
        <v>567</v>
      </c>
      <c r="J402" s="39" t="s">
        <v>401</v>
      </c>
      <c r="K402" s="22" t="s">
        <v>1040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s="14" customFormat="1" ht="90" x14ac:dyDescent="0.25">
      <c r="A403" s="25"/>
      <c r="B403" s="22">
        <v>398</v>
      </c>
      <c r="C403" s="22" t="s">
        <v>924</v>
      </c>
      <c r="D403" s="22" t="s">
        <v>925</v>
      </c>
      <c r="E403" s="22" t="s">
        <v>1252</v>
      </c>
      <c r="F403" s="23">
        <v>1920</v>
      </c>
      <c r="G403" s="34" t="s">
        <v>1037</v>
      </c>
      <c r="H403" s="35" t="s">
        <v>56</v>
      </c>
      <c r="I403" s="36" t="s">
        <v>567</v>
      </c>
      <c r="J403" s="39" t="s">
        <v>401</v>
      </c>
      <c r="K403" s="22" t="s">
        <v>1041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s="14" customFormat="1" ht="90" x14ac:dyDescent="0.25">
      <c r="A404" s="25"/>
      <c r="B404" s="22">
        <v>399</v>
      </c>
      <c r="C404" s="22" t="s">
        <v>262</v>
      </c>
      <c r="D404" s="49" t="s">
        <v>926</v>
      </c>
      <c r="E404" s="49" t="s">
        <v>2490</v>
      </c>
      <c r="F404" s="23">
        <v>34500</v>
      </c>
      <c r="G404" s="34" t="s">
        <v>1037</v>
      </c>
      <c r="H404" s="35" t="s">
        <v>56</v>
      </c>
      <c r="I404" s="36" t="s">
        <v>1001</v>
      </c>
      <c r="J404" s="39" t="s">
        <v>112</v>
      </c>
      <c r="K404" s="22" t="s">
        <v>1042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s="14" customFormat="1" ht="90" x14ac:dyDescent="0.25">
      <c r="A405" s="25"/>
      <c r="B405" s="22">
        <v>400</v>
      </c>
      <c r="C405" s="22" t="s">
        <v>686</v>
      </c>
      <c r="D405" s="49" t="s">
        <v>927</v>
      </c>
      <c r="E405" s="49" t="s">
        <v>1536</v>
      </c>
      <c r="F405" s="23">
        <v>3500</v>
      </c>
      <c r="G405" s="34" t="s">
        <v>1043</v>
      </c>
      <c r="H405" s="35" t="s">
        <v>56</v>
      </c>
      <c r="I405" s="36" t="s">
        <v>32</v>
      </c>
      <c r="J405" s="39" t="s">
        <v>401</v>
      </c>
      <c r="K405" s="22" t="s">
        <v>1044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s="14" customFormat="1" ht="45.75" x14ac:dyDescent="0.25">
      <c r="A406" s="25"/>
      <c r="B406" s="22">
        <v>401</v>
      </c>
      <c r="C406" s="22" t="s">
        <v>928</v>
      </c>
      <c r="D406" s="22" t="s">
        <v>929</v>
      </c>
      <c r="E406" s="22">
        <v>55.6</v>
      </c>
      <c r="F406" s="23">
        <v>55.6</v>
      </c>
      <c r="G406" s="34" t="s">
        <v>1043</v>
      </c>
      <c r="H406" s="35" t="s">
        <v>56</v>
      </c>
      <c r="I406" s="36" t="s">
        <v>1045</v>
      </c>
      <c r="J406" s="13" t="s">
        <v>5</v>
      </c>
      <c r="K406" s="22" t="s">
        <v>1046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s="14" customFormat="1" ht="45.75" x14ac:dyDescent="0.25">
      <c r="A407" s="25"/>
      <c r="B407" s="22">
        <v>402</v>
      </c>
      <c r="C407" s="22" t="s">
        <v>928</v>
      </c>
      <c r="D407" s="22" t="s">
        <v>930</v>
      </c>
      <c r="E407" s="22">
        <v>9.57</v>
      </c>
      <c r="F407" s="23">
        <v>9.57</v>
      </c>
      <c r="G407" s="34" t="s">
        <v>1043</v>
      </c>
      <c r="H407" s="35" t="s">
        <v>56</v>
      </c>
      <c r="I407" s="36" t="s">
        <v>1047</v>
      </c>
      <c r="J407" s="13" t="s">
        <v>5</v>
      </c>
      <c r="K407" s="22" t="s">
        <v>1048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s="14" customFormat="1" ht="45" x14ac:dyDescent="0.25">
      <c r="A408" s="25"/>
      <c r="B408" s="22">
        <v>403</v>
      </c>
      <c r="C408" s="22" t="s">
        <v>931</v>
      </c>
      <c r="D408" s="22" t="s">
        <v>932</v>
      </c>
      <c r="E408" s="22">
        <v>23999</v>
      </c>
      <c r="F408" s="23">
        <v>23999</v>
      </c>
      <c r="G408" s="34" t="s">
        <v>1049</v>
      </c>
      <c r="H408" s="35" t="s">
        <v>56</v>
      </c>
      <c r="I408" s="36" t="s">
        <v>1050</v>
      </c>
      <c r="J408" s="13" t="s">
        <v>1051</v>
      </c>
      <c r="K408" s="2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s="14" customFormat="1" ht="45" x14ac:dyDescent="0.25">
      <c r="A409" s="25"/>
      <c r="B409" s="22">
        <v>404</v>
      </c>
      <c r="C409" s="22" t="s">
        <v>473</v>
      </c>
      <c r="D409" s="22" t="s">
        <v>93</v>
      </c>
      <c r="E409" s="22" t="s">
        <v>1245</v>
      </c>
      <c r="F409" s="23">
        <v>1105</v>
      </c>
      <c r="G409" s="34" t="s">
        <v>1052</v>
      </c>
      <c r="H409" s="35" t="s">
        <v>56</v>
      </c>
      <c r="I409" s="36" t="s">
        <v>881</v>
      </c>
      <c r="J409" s="13" t="s">
        <v>2</v>
      </c>
      <c r="K409" s="22" t="s">
        <v>1053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s="14" customFormat="1" ht="45" x14ac:dyDescent="0.25">
      <c r="A410" s="25"/>
      <c r="B410" s="22">
        <v>405</v>
      </c>
      <c r="C410" s="45" t="s">
        <v>767</v>
      </c>
      <c r="D410" s="22" t="s">
        <v>4</v>
      </c>
      <c r="E410" s="22" t="s">
        <v>1344</v>
      </c>
      <c r="F410" s="23">
        <v>2999.5</v>
      </c>
      <c r="G410" s="34" t="s">
        <v>1052</v>
      </c>
      <c r="H410" s="35" t="s">
        <v>56</v>
      </c>
      <c r="I410" s="36" t="s">
        <v>876</v>
      </c>
      <c r="J410" s="13" t="s">
        <v>2</v>
      </c>
      <c r="K410" s="22" t="s">
        <v>1054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s="14" customFormat="1" ht="45" x14ac:dyDescent="0.25">
      <c r="A411" s="25"/>
      <c r="B411" s="22">
        <v>406</v>
      </c>
      <c r="C411" s="22" t="s">
        <v>933</v>
      </c>
      <c r="D411" s="22" t="s">
        <v>4</v>
      </c>
      <c r="E411" s="22">
        <v>490</v>
      </c>
      <c r="F411" s="23">
        <v>490</v>
      </c>
      <c r="G411" s="34" t="s">
        <v>1055</v>
      </c>
      <c r="H411" s="35" t="s">
        <v>56</v>
      </c>
      <c r="I411" s="36" t="s">
        <v>876</v>
      </c>
      <c r="J411" s="13" t="s">
        <v>2</v>
      </c>
      <c r="K411" s="22" t="s">
        <v>1056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s="14" customFormat="1" ht="45" x14ac:dyDescent="0.25">
      <c r="A412" s="25"/>
      <c r="B412" s="22">
        <v>407</v>
      </c>
      <c r="C412" s="40" t="s">
        <v>267</v>
      </c>
      <c r="D412" s="22" t="s">
        <v>110</v>
      </c>
      <c r="E412" s="22">
        <v>750</v>
      </c>
      <c r="F412" s="23">
        <v>750</v>
      </c>
      <c r="G412" s="34" t="s">
        <v>1055</v>
      </c>
      <c r="H412" s="35" t="s">
        <v>56</v>
      </c>
      <c r="I412" s="36" t="s">
        <v>880</v>
      </c>
      <c r="J412" s="13" t="s">
        <v>2</v>
      </c>
      <c r="K412" s="22" t="s">
        <v>1057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s="14" customFormat="1" ht="45" x14ac:dyDescent="0.25">
      <c r="A413" s="25"/>
      <c r="B413" s="22">
        <v>408</v>
      </c>
      <c r="C413" s="22" t="s">
        <v>280</v>
      </c>
      <c r="D413" s="22" t="s">
        <v>281</v>
      </c>
      <c r="E413" s="22" t="s">
        <v>1240</v>
      </c>
      <c r="F413" s="23">
        <v>4268</v>
      </c>
      <c r="G413" s="34" t="s">
        <v>1055</v>
      </c>
      <c r="H413" s="35" t="s">
        <v>56</v>
      </c>
      <c r="I413" s="36" t="s">
        <v>1029</v>
      </c>
      <c r="J413" s="13" t="s">
        <v>2</v>
      </c>
      <c r="K413" s="22" t="s">
        <v>1058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s="14" customFormat="1" ht="45" x14ac:dyDescent="0.25">
      <c r="A414" s="25"/>
      <c r="B414" s="22">
        <v>409</v>
      </c>
      <c r="C414" s="22" t="s">
        <v>934</v>
      </c>
      <c r="D414" s="22" t="s">
        <v>110</v>
      </c>
      <c r="E414" s="22" t="s">
        <v>1231</v>
      </c>
      <c r="F414" s="23">
        <v>2540</v>
      </c>
      <c r="G414" s="34" t="s">
        <v>1059</v>
      </c>
      <c r="H414" s="35" t="s">
        <v>56</v>
      </c>
      <c r="I414" s="36" t="s">
        <v>880</v>
      </c>
      <c r="J414" s="13" t="s">
        <v>2</v>
      </c>
      <c r="K414" s="22" t="s">
        <v>1060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s="14" customFormat="1" ht="45" x14ac:dyDescent="0.25">
      <c r="A415" s="25"/>
      <c r="B415" s="22">
        <v>410</v>
      </c>
      <c r="C415" s="22" t="s">
        <v>154</v>
      </c>
      <c r="D415" s="22" t="s">
        <v>108</v>
      </c>
      <c r="E415" s="22" t="s">
        <v>1609</v>
      </c>
      <c r="F415" s="23">
        <v>3130</v>
      </c>
      <c r="G415" s="34" t="s">
        <v>1059</v>
      </c>
      <c r="H415" s="35" t="s">
        <v>56</v>
      </c>
      <c r="I415" s="36" t="s">
        <v>881</v>
      </c>
      <c r="J415" s="13" t="s">
        <v>2</v>
      </c>
      <c r="K415" s="22" t="s">
        <v>1061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s="14" customFormat="1" ht="45" x14ac:dyDescent="0.25">
      <c r="A416" s="25"/>
      <c r="B416" s="22">
        <v>411</v>
      </c>
      <c r="C416" s="22" t="s">
        <v>267</v>
      </c>
      <c r="D416" s="22" t="s">
        <v>110</v>
      </c>
      <c r="E416" s="22" t="s">
        <v>1230</v>
      </c>
      <c r="F416" s="23">
        <v>1265</v>
      </c>
      <c r="G416" s="34" t="s">
        <v>1059</v>
      </c>
      <c r="H416" s="35" t="s">
        <v>56</v>
      </c>
      <c r="I416" s="36" t="s">
        <v>880</v>
      </c>
      <c r="J416" s="13" t="s">
        <v>2</v>
      </c>
      <c r="K416" s="22" t="s">
        <v>1062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s="14" customFormat="1" ht="45" x14ac:dyDescent="0.25">
      <c r="A417" s="25"/>
      <c r="B417" s="22">
        <v>412</v>
      </c>
      <c r="C417" s="40" t="s">
        <v>266</v>
      </c>
      <c r="D417" s="22" t="s">
        <v>234</v>
      </c>
      <c r="E417" s="22">
        <v>475</v>
      </c>
      <c r="F417" s="23">
        <v>475</v>
      </c>
      <c r="G417" s="34" t="s">
        <v>1059</v>
      </c>
      <c r="H417" s="35" t="s">
        <v>56</v>
      </c>
      <c r="I417" s="36" t="s">
        <v>883</v>
      </c>
      <c r="J417" s="13" t="s">
        <v>2</v>
      </c>
      <c r="K417" s="22" t="s">
        <v>1063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s="14" customFormat="1" ht="11.25" x14ac:dyDescent="0.25">
      <c r="A418" s="25"/>
      <c r="B418" s="22">
        <v>413</v>
      </c>
      <c r="C418" s="22" t="s">
        <v>140</v>
      </c>
      <c r="D418" s="22" t="s">
        <v>935</v>
      </c>
      <c r="E418" s="22" t="s">
        <v>1610</v>
      </c>
      <c r="F418" s="23">
        <v>11890</v>
      </c>
      <c r="G418" s="34" t="s">
        <v>1059</v>
      </c>
      <c r="H418" s="35" t="s">
        <v>56</v>
      </c>
      <c r="I418" s="36" t="s">
        <v>1064</v>
      </c>
      <c r="J418" s="13"/>
      <c r="K418" s="22" t="s">
        <v>1065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s="14" customFormat="1" ht="11.25" x14ac:dyDescent="0.25">
      <c r="A419" s="25"/>
      <c r="B419" s="22">
        <v>414</v>
      </c>
      <c r="C419" s="40" t="s">
        <v>350</v>
      </c>
      <c r="D419" s="22" t="s">
        <v>935</v>
      </c>
      <c r="E419" s="22" t="s">
        <v>1225</v>
      </c>
      <c r="F419" s="23">
        <v>63112</v>
      </c>
      <c r="G419" s="34" t="s">
        <v>1059</v>
      </c>
      <c r="H419" s="35" t="s">
        <v>56</v>
      </c>
      <c r="I419" s="36" t="s">
        <v>1064</v>
      </c>
      <c r="J419" s="13"/>
      <c r="K419" s="22" t="s">
        <v>1066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s="14" customFormat="1" ht="45" x14ac:dyDescent="0.25">
      <c r="A420" s="25"/>
      <c r="B420" s="22">
        <v>415</v>
      </c>
      <c r="C420" s="22" t="s">
        <v>767</v>
      </c>
      <c r="D420" s="22" t="s">
        <v>93</v>
      </c>
      <c r="E420" s="22">
        <v>354</v>
      </c>
      <c r="F420" s="23">
        <v>354</v>
      </c>
      <c r="G420" s="34" t="s">
        <v>1059</v>
      </c>
      <c r="H420" s="35" t="s">
        <v>56</v>
      </c>
      <c r="I420" s="36" t="s">
        <v>881</v>
      </c>
      <c r="J420" s="13" t="s">
        <v>2</v>
      </c>
      <c r="K420" s="22" t="s">
        <v>1067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s="14" customFormat="1" ht="45.75" x14ac:dyDescent="0.25">
      <c r="A421" s="25"/>
      <c r="B421" s="22">
        <v>416</v>
      </c>
      <c r="C421" s="22" t="s">
        <v>936</v>
      </c>
      <c r="D421" s="22" t="s">
        <v>937</v>
      </c>
      <c r="E421" s="22">
        <f>623.75+623.75*2</f>
        <v>1871.25</v>
      </c>
      <c r="F421" s="23">
        <v>4990</v>
      </c>
      <c r="G421" s="34" t="s">
        <v>1059</v>
      </c>
      <c r="H421" s="35" t="s">
        <v>25</v>
      </c>
      <c r="I421" s="36" t="s">
        <v>1068</v>
      </c>
      <c r="J421" s="13" t="s">
        <v>5</v>
      </c>
      <c r="K421" s="22" t="s">
        <v>1069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s="14" customFormat="1" ht="45" x14ac:dyDescent="0.25">
      <c r="A422" s="25"/>
      <c r="B422" s="22">
        <v>417</v>
      </c>
      <c r="C422" s="22" t="s">
        <v>868</v>
      </c>
      <c r="D422" s="22" t="s">
        <v>110</v>
      </c>
      <c r="E422" s="22" t="s">
        <v>1250</v>
      </c>
      <c r="F422" s="23">
        <v>4820</v>
      </c>
      <c r="G422" s="34" t="s">
        <v>1059</v>
      </c>
      <c r="H422" s="35" t="s">
        <v>56</v>
      </c>
      <c r="I422" s="36" t="s">
        <v>880</v>
      </c>
      <c r="J422" s="13" t="s">
        <v>2</v>
      </c>
      <c r="K422" s="22" t="s">
        <v>1070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s="14" customFormat="1" ht="22.5" x14ac:dyDescent="0.25">
      <c r="A423" s="25"/>
      <c r="B423" s="22">
        <v>418</v>
      </c>
      <c r="C423" s="22" t="s">
        <v>659</v>
      </c>
      <c r="D423" s="22" t="s">
        <v>938</v>
      </c>
      <c r="E423" s="22">
        <v>628</v>
      </c>
      <c r="F423" s="23">
        <v>628</v>
      </c>
      <c r="G423" s="34" t="s">
        <v>1059</v>
      </c>
      <c r="H423" s="35" t="s">
        <v>56</v>
      </c>
      <c r="I423" s="22">
        <v>34300000</v>
      </c>
      <c r="J423" s="13"/>
      <c r="K423" s="22" t="s">
        <v>1071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s="14" customFormat="1" ht="11.25" x14ac:dyDescent="0.25">
      <c r="A424" s="25"/>
      <c r="B424" s="22">
        <v>419</v>
      </c>
      <c r="C424" s="22" t="s">
        <v>939</v>
      </c>
      <c r="D424" s="22" t="s">
        <v>938</v>
      </c>
      <c r="E424" s="40">
        <v>612</v>
      </c>
      <c r="F424" s="23">
        <v>612</v>
      </c>
      <c r="G424" s="34" t="s">
        <v>1059</v>
      </c>
      <c r="H424" s="35" t="s">
        <v>56</v>
      </c>
      <c r="I424" s="22">
        <v>34300000</v>
      </c>
      <c r="J424" s="13"/>
      <c r="K424" s="22" t="s">
        <v>1072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s="14" customFormat="1" ht="45" x14ac:dyDescent="0.25">
      <c r="A425" s="25"/>
      <c r="B425" s="22">
        <v>420</v>
      </c>
      <c r="C425" s="22" t="s">
        <v>120</v>
      </c>
      <c r="D425" s="40" t="s">
        <v>108</v>
      </c>
      <c r="E425" s="40">
        <v>728.65</v>
      </c>
      <c r="F425" s="23">
        <v>1000</v>
      </c>
      <c r="G425" s="34" t="s">
        <v>1059</v>
      </c>
      <c r="H425" s="35" t="s">
        <v>56</v>
      </c>
      <c r="I425" s="36" t="s">
        <v>881</v>
      </c>
      <c r="J425" s="13" t="s">
        <v>2</v>
      </c>
      <c r="K425" s="22" t="s">
        <v>1073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s="14" customFormat="1" ht="45" x14ac:dyDescent="0.25">
      <c r="A426" s="25"/>
      <c r="B426" s="22">
        <v>421</v>
      </c>
      <c r="C426" s="22" t="s">
        <v>139</v>
      </c>
      <c r="D426" s="40" t="s">
        <v>108</v>
      </c>
      <c r="E426" s="40" t="s">
        <v>1611</v>
      </c>
      <c r="F426" s="23">
        <v>1200</v>
      </c>
      <c r="G426" s="34" t="s">
        <v>1059</v>
      </c>
      <c r="H426" s="35" t="s">
        <v>56</v>
      </c>
      <c r="I426" s="36" t="s">
        <v>881</v>
      </c>
      <c r="J426" s="13" t="s">
        <v>2</v>
      </c>
      <c r="K426" s="22" t="s">
        <v>1074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s="14" customFormat="1" ht="45" x14ac:dyDescent="0.25">
      <c r="A427" s="25"/>
      <c r="B427" s="22">
        <v>422</v>
      </c>
      <c r="C427" s="22" t="s">
        <v>473</v>
      </c>
      <c r="D427" s="40" t="s">
        <v>4</v>
      </c>
      <c r="E427" s="40" t="s">
        <v>1333</v>
      </c>
      <c r="F427" s="23">
        <v>33646.800000000003</v>
      </c>
      <c r="G427" s="34" t="s">
        <v>1059</v>
      </c>
      <c r="H427" s="35" t="s">
        <v>56</v>
      </c>
      <c r="I427" s="36" t="s">
        <v>876</v>
      </c>
      <c r="J427" s="13" t="s">
        <v>2</v>
      </c>
      <c r="K427" s="22" t="s">
        <v>1075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s="14" customFormat="1" ht="45.75" x14ac:dyDescent="0.25">
      <c r="A428" s="25"/>
      <c r="B428" s="22">
        <v>423</v>
      </c>
      <c r="C428" s="22" t="s">
        <v>774</v>
      </c>
      <c r="D428" s="40" t="s">
        <v>940</v>
      </c>
      <c r="E428" s="40">
        <v>354</v>
      </c>
      <c r="F428" s="23">
        <v>354</v>
      </c>
      <c r="G428" s="34" t="s">
        <v>875</v>
      </c>
      <c r="H428" s="35" t="s">
        <v>56</v>
      </c>
      <c r="I428" s="36" t="s">
        <v>572</v>
      </c>
      <c r="J428" s="13" t="s">
        <v>5</v>
      </c>
      <c r="K428" s="22" t="s">
        <v>1076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s="14" customFormat="1" ht="45" x14ac:dyDescent="0.25">
      <c r="A429" s="25"/>
      <c r="B429" s="22">
        <v>425</v>
      </c>
      <c r="C429" s="22" t="s">
        <v>321</v>
      </c>
      <c r="D429" s="40" t="s">
        <v>281</v>
      </c>
      <c r="E429" s="40" t="s">
        <v>1339</v>
      </c>
      <c r="F429" s="23">
        <v>1680</v>
      </c>
      <c r="G429" s="34" t="s">
        <v>875</v>
      </c>
      <c r="H429" s="35" t="s">
        <v>56</v>
      </c>
      <c r="I429" s="36" t="s">
        <v>1029</v>
      </c>
      <c r="J429" s="13" t="s">
        <v>2</v>
      </c>
      <c r="K429" s="22" t="s">
        <v>1077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s="14" customFormat="1" ht="45" x14ac:dyDescent="0.25">
      <c r="A430" s="25"/>
      <c r="B430" s="22">
        <v>426</v>
      </c>
      <c r="C430" s="22" t="s">
        <v>321</v>
      </c>
      <c r="D430" s="40" t="s">
        <v>281</v>
      </c>
      <c r="E430" s="40" t="s">
        <v>1338</v>
      </c>
      <c r="F430" s="23">
        <v>3146</v>
      </c>
      <c r="G430" s="34" t="s">
        <v>875</v>
      </c>
      <c r="H430" s="35" t="s">
        <v>56</v>
      </c>
      <c r="I430" s="36" t="s">
        <v>1029</v>
      </c>
      <c r="J430" s="13" t="s">
        <v>2</v>
      </c>
      <c r="K430" s="22" t="s">
        <v>1078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s="14" customFormat="1" ht="45" x14ac:dyDescent="0.25">
      <c r="A431" s="25"/>
      <c r="B431" s="22">
        <v>427</v>
      </c>
      <c r="C431" s="22" t="s">
        <v>280</v>
      </c>
      <c r="D431" s="40" t="s">
        <v>281</v>
      </c>
      <c r="E431" s="22" t="s">
        <v>1336</v>
      </c>
      <c r="F431" s="23">
        <v>11074.2</v>
      </c>
      <c r="G431" s="34" t="s">
        <v>875</v>
      </c>
      <c r="H431" s="35" t="s">
        <v>56</v>
      </c>
      <c r="I431" s="36" t="s">
        <v>1029</v>
      </c>
      <c r="J431" s="13" t="s">
        <v>2</v>
      </c>
      <c r="K431" s="22" t="s">
        <v>1079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s="14" customFormat="1" ht="45" x14ac:dyDescent="0.25">
      <c r="A432" s="25"/>
      <c r="B432" s="22">
        <v>428</v>
      </c>
      <c r="C432" s="22" t="s">
        <v>321</v>
      </c>
      <c r="D432" s="40" t="s">
        <v>281</v>
      </c>
      <c r="E432" s="22" t="s">
        <v>1561</v>
      </c>
      <c r="F432" s="23">
        <v>6240</v>
      </c>
      <c r="G432" s="34" t="s">
        <v>875</v>
      </c>
      <c r="H432" s="35" t="s">
        <v>56</v>
      </c>
      <c r="I432" s="36" t="s">
        <v>1029</v>
      </c>
      <c r="J432" s="13" t="s">
        <v>2</v>
      </c>
      <c r="K432" s="22" t="s">
        <v>1080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s="14" customFormat="1" ht="45" x14ac:dyDescent="0.25">
      <c r="A433" s="25"/>
      <c r="B433" s="22">
        <v>429</v>
      </c>
      <c r="C433" s="22" t="s">
        <v>280</v>
      </c>
      <c r="D433" s="40" t="s">
        <v>281</v>
      </c>
      <c r="E433" s="22" t="s">
        <v>1337</v>
      </c>
      <c r="F433" s="23">
        <v>1970</v>
      </c>
      <c r="G433" s="34" t="s">
        <v>875</v>
      </c>
      <c r="H433" s="35" t="s">
        <v>56</v>
      </c>
      <c r="I433" s="36" t="s">
        <v>1029</v>
      </c>
      <c r="J433" s="13" t="s">
        <v>2</v>
      </c>
      <c r="K433" s="22" t="s">
        <v>1081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s="14" customFormat="1" ht="90" x14ac:dyDescent="0.25">
      <c r="A434" s="25"/>
      <c r="B434" s="22">
        <v>430</v>
      </c>
      <c r="C434" s="22" t="s">
        <v>865</v>
      </c>
      <c r="D434" s="22" t="s">
        <v>873</v>
      </c>
      <c r="E434" s="22" t="s">
        <v>1173</v>
      </c>
      <c r="F434" s="23">
        <v>10552</v>
      </c>
      <c r="G434" s="34" t="s">
        <v>875</v>
      </c>
      <c r="H434" s="35" t="s">
        <v>56</v>
      </c>
      <c r="I434" s="36" t="s">
        <v>876</v>
      </c>
      <c r="J434" s="39" t="s">
        <v>401</v>
      </c>
      <c r="K434" s="22" t="s">
        <v>877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s="14" customFormat="1" ht="90" x14ac:dyDescent="0.25">
      <c r="A435" s="25"/>
      <c r="B435" s="22">
        <v>431</v>
      </c>
      <c r="C435" s="22" t="s">
        <v>866</v>
      </c>
      <c r="D435" s="22" t="s">
        <v>874</v>
      </c>
      <c r="E435" s="22" t="s">
        <v>1171</v>
      </c>
      <c r="F435" s="23">
        <v>4800</v>
      </c>
      <c r="G435" s="34" t="s">
        <v>878</v>
      </c>
      <c r="H435" s="35" t="s">
        <v>56</v>
      </c>
      <c r="I435" s="36" t="s">
        <v>876</v>
      </c>
      <c r="J435" s="39" t="s">
        <v>401</v>
      </c>
      <c r="K435" s="22" t="s">
        <v>879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s="14" customFormat="1" ht="45" x14ac:dyDescent="0.25">
      <c r="A436" s="25"/>
      <c r="B436" s="22">
        <v>432</v>
      </c>
      <c r="C436" s="22" t="s">
        <v>120</v>
      </c>
      <c r="D436" s="22" t="s">
        <v>93</v>
      </c>
      <c r="E436" s="22">
        <v>223.02</v>
      </c>
      <c r="F436" s="23">
        <v>250</v>
      </c>
      <c r="G436" s="34" t="s">
        <v>878</v>
      </c>
      <c r="H436" s="35" t="s">
        <v>56</v>
      </c>
      <c r="I436" s="22">
        <v>55300000</v>
      </c>
      <c r="J436" s="13" t="s">
        <v>2</v>
      </c>
      <c r="K436" s="22" t="s">
        <v>1082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s="14" customFormat="1" ht="45" x14ac:dyDescent="0.25">
      <c r="A437" s="25"/>
      <c r="B437" s="22">
        <v>433</v>
      </c>
      <c r="C437" s="22" t="s">
        <v>867</v>
      </c>
      <c r="D437" s="22" t="s">
        <v>234</v>
      </c>
      <c r="E437" s="22" t="s">
        <v>1237</v>
      </c>
      <c r="F437" s="23">
        <v>2530</v>
      </c>
      <c r="G437" s="34" t="s">
        <v>878</v>
      </c>
      <c r="H437" s="35" t="s">
        <v>56</v>
      </c>
      <c r="I437" s="22">
        <v>63500000</v>
      </c>
      <c r="J437" s="13" t="s">
        <v>2</v>
      </c>
      <c r="K437" s="22" t="s">
        <v>1083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s="14" customFormat="1" ht="45" x14ac:dyDescent="0.25">
      <c r="A438" s="25"/>
      <c r="B438" s="22">
        <v>434</v>
      </c>
      <c r="C438" s="22" t="s">
        <v>868</v>
      </c>
      <c r="D438" s="22" t="s">
        <v>110</v>
      </c>
      <c r="E438" s="22" t="s">
        <v>1594</v>
      </c>
      <c r="F438" s="23">
        <v>3150</v>
      </c>
      <c r="G438" s="34" t="s">
        <v>878</v>
      </c>
      <c r="H438" s="35" t="s">
        <v>56</v>
      </c>
      <c r="I438" s="36" t="s">
        <v>880</v>
      </c>
      <c r="J438" s="13" t="s">
        <v>2</v>
      </c>
      <c r="K438" s="22" t="s">
        <v>1084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s="14" customFormat="1" ht="45" x14ac:dyDescent="0.25">
      <c r="A439" s="25"/>
      <c r="B439" s="22">
        <v>435</v>
      </c>
      <c r="C439" s="22" t="s">
        <v>134</v>
      </c>
      <c r="D439" s="22" t="s">
        <v>108</v>
      </c>
      <c r="E439" s="22">
        <f>97.7+345.59+448.98+154.63+176.89+54.05+56.35+297.46+247.78+177.71</f>
        <v>2057.14</v>
      </c>
      <c r="F439" s="23">
        <v>5000</v>
      </c>
      <c r="G439" s="34" t="s">
        <v>878</v>
      </c>
      <c r="H439" s="35" t="s">
        <v>56</v>
      </c>
      <c r="I439" s="36" t="s">
        <v>881</v>
      </c>
      <c r="J439" s="13" t="s">
        <v>2</v>
      </c>
      <c r="K439" s="22" t="s">
        <v>1085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s="14" customFormat="1" ht="45" x14ac:dyDescent="0.25">
      <c r="A440" s="25"/>
      <c r="B440" s="22">
        <v>436</v>
      </c>
      <c r="C440" s="22" t="s">
        <v>123</v>
      </c>
      <c r="D440" s="22" t="s">
        <v>4</v>
      </c>
      <c r="E440" s="22">
        <f>618+4167+718+3140+2034+1695+1356</f>
        <v>13728</v>
      </c>
      <c r="F440" s="23">
        <v>30000</v>
      </c>
      <c r="G440" s="34" t="s">
        <v>878</v>
      </c>
      <c r="H440" s="35" t="s">
        <v>56</v>
      </c>
      <c r="I440" s="36" t="s">
        <v>876</v>
      </c>
      <c r="J440" s="13" t="s">
        <v>2</v>
      </c>
      <c r="K440" s="22" t="s">
        <v>1086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s="14" customFormat="1" ht="45" x14ac:dyDescent="0.25">
      <c r="A441" s="25"/>
      <c r="B441" s="22">
        <v>437</v>
      </c>
      <c r="C441" s="22" t="s">
        <v>869</v>
      </c>
      <c r="D441" s="22" t="s">
        <v>4</v>
      </c>
      <c r="E441" s="22">
        <v>380</v>
      </c>
      <c r="F441" s="23">
        <v>380</v>
      </c>
      <c r="G441" s="34" t="s">
        <v>878</v>
      </c>
      <c r="H441" s="35" t="s">
        <v>56</v>
      </c>
      <c r="I441" s="36" t="s">
        <v>876</v>
      </c>
      <c r="J441" s="13" t="s">
        <v>2</v>
      </c>
      <c r="K441" s="22" t="s">
        <v>1087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s="14" customFormat="1" ht="45" x14ac:dyDescent="0.25">
      <c r="A442" s="25"/>
      <c r="B442" s="22">
        <v>438</v>
      </c>
      <c r="C442" s="22" t="s">
        <v>237</v>
      </c>
      <c r="D442" s="22" t="s">
        <v>108</v>
      </c>
      <c r="E442" s="22">
        <v>100</v>
      </c>
      <c r="F442" s="23">
        <v>100</v>
      </c>
      <c r="G442" s="34" t="s">
        <v>878</v>
      </c>
      <c r="H442" s="35" t="s">
        <v>56</v>
      </c>
      <c r="I442" s="36" t="s">
        <v>881</v>
      </c>
      <c r="J442" s="13" t="s">
        <v>2</v>
      </c>
      <c r="K442" s="22" t="s">
        <v>1088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s="14" customFormat="1" ht="45" x14ac:dyDescent="0.25">
      <c r="A443" s="25"/>
      <c r="B443" s="22">
        <v>439</v>
      </c>
      <c r="C443" s="22" t="s">
        <v>280</v>
      </c>
      <c r="D443" s="22" t="s">
        <v>281</v>
      </c>
      <c r="E443" s="22" t="s">
        <v>1341</v>
      </c>
      <c r="F443" s="23">
        <v>28718</v>
      </c>
      <c r="G443" s="34" t="s">
        <v>878</v>
      </c>
      <c r="H443" s="35" t="s">
        <v>56</v>
      </c>
      <c r="I443" s="36" t="s">
        <v>1029</v>
      </c>
      <c r="J443" s="13" t="s">
        <v>2</v>
      </c>
      <c r="K443" s="22" t="s">
        <v>1089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s="14" customFormat="1" ht="45" x14ac:dyDescent="0.25">
      <c r="A444" s="25"/>
      <c r="B444" s="22">
        <v>440</v>
      </c>
      <c r="C444" s="22" t="s">
        <v>321</v>
      </c>
      <c r="D444" s="22" t="s">
        <v>281</v>
      </c>
      <c r="E444" s="22" t="s">
        <v>1340</v>
      </c>
      <c r="F444" s="23">
        <v>8598</v>
      </c>
      <c r="G444" s="34" t="s">
        <v>878</v>
      </c>
      <c r="H444" s="35" t="s">
        <v>56</v>
      </c>
      <c r="I444" s="36" t="s">
        <v>1029</v>
      </c>
      <c r="J444" s="13" t="s">
        <v>2</v>
      </c>
      <c r="K444" s="22" t="s">
        <v>1090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s="14" customFormat="1" ht="45" x14ac:dyDescent="0.25">
      <c r="A445" s="25"/>
      <c r="B445" s="22">
        <v>442</v>
      </c>
      <c r="C445" s="22" t="s">
        <v>213</v>
      </c>
      <c r="D445" s="22" t="s">
        <v>108</v>
      </c>
      <c r="E445" s="22" t="s">
        <v>1238</v>
      </c>
      <c r="F445" s="23">
        <v>1200</v>
      </c>
      <c r="G445" s="34" t="s">
        <v>882</v>
      </c>
      <c r="H445" s="35" t="s">
        <v>56</v>
      </c>
      <c r="I445" s="36" t="s">
        <v>881</v>
      </c>
      <c r="J445" s="13" t="s">
        <v>2</v>
      </c>
      <c r="K445" s="22" t="s">
        <v>1091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s="14" customFormat="1" ht="45" x14ac:dyDescent="0.25">
      <c r="A446" s="25"/>
      <c r="B446" s="22">
        <v>443</v>
      </c>
      <c r="C446" s="22" t="s">
        <v>870</v>
      </c>
      <c r="D446" s="22" t="s">
        <v>234</v>
      </c>
      <c r="E446" s="22" t="s">
        <v>1251</v>
      </c>
      <c r="F446" s="23">
        <v>2687.5</v>
      </c>
      <c r="G446" s="34" t="s">
        <v>882</v>
      </c>
      <c r="H446" s="35" t="s">
        <v>56</v>
      </c>
      <c r="I446" s="36" t="s">
        <v>883</v>
      </c>
      <c r="J446" s="13" t="s">
        <v>2</v>
      </c>
      <c r="K446" s="22" t="s">
        <v>1092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s="14" customFormat="1" ht="45" x14ac:dyDescent="0.25">
      <c r="A447" s="25"/>
      <c r="B447" s="22">
        <v>444</v>
      </c>
      <c r="C447" s="22" t="s">
        <v>868</v>
      </c>
      <c r="D447" s="22" t="s">
        <v>110</v>
      </c>
      <c r="E447" s="22" t="s">
        <v>1249</v>
      </c>
      <c r="F447" s="23">
        <v>4500</v>
      </c>
      <c r="G447" s="34" t="s">
        <v>882</v>
      </c>
      <c r="H447" s="35" t="s">
        <v>56</v>
      </c>
      <c r="I447" s="36" t="s">
        <v>880</v>
      </c>
      <c r="J447" s="13" t="s">
        <v>2</v>
      </c>
      <c r="K447" s="22" t="s">
        <v>1093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s="14" customFormat="1" ht="45" x14ac:dyDescent="0.25">
      <c r="A448" s="25"/>
      <c r="B448" s="22">
        <v>445</v>
      </c>
      <c r="C448" s="22" t="s">
        <v>871</v>
      </c>
      <c r="D448" s="22" t="s">
        <v>108</v>
      </c>
      <c r="E448" s="22">
        <v>41</v>
      </c>
      <c r="F448" s="23">
        <v>60</v>
      </c>
      <c r="G448" s="34" t="s">
        <v>882</v>
      </c>
      <c r="H448" s="35" t="s">
        <v>56</v>
      </c>
      <c r="I448" s="36" t="s">
        <v>881</v>
      </c>
      <c r="J448" s="13" t="s">
        <v>2</v>
      </c>
      <c r="K448" s="22" t="s">
        <v>1094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s="14" customFormat="1" ht="45" x14ac:dyDescent="0.25">
      <c r="A449" s="25"/>
      <c r="B449" s="22">
        <v>446</v>
      </c>
      <c r="C449" s="22" t="s">
        <v>751</v>
      </c>
      <c r="D449" s="22" t="s">
        <v>108</v>
      </c>
      <c r="E449" s="22">
        <v>50</v>
      </c>
      <c r="F449" s="23">
        <v>50</v>
      </c>
      <c r="G449" s="34" t="s">
        <v>882</v>
      </c>
      <c r="H449" s="35" t="s">
        <v>56</v>
      </c>
      <c r="I449" s="36" t="s">
        <v>881</v>
      </c>
      <c r="J449" s="13" t="s">
        <v>2</v>
      </c>
      <c r="K449" s="22" t="s">
        <v>1095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s="14" customFormat="1" ht="45" x14ac:dyDescent="0.25">
      <c r="A450" s="25"/>
      <c r="B450" s="22">
        <v>447</v>
      </c>
      <c r="C450" s="22" t="s">
        <v>790</v>
      </c>
      <c r="D450" s="22" t="s">
        <v>108</v>
      </c>
      <c r="E450" s="22">
        <v>50</v>
      </c>
      <c r="F450" s="23">
        <v>50</v>
      </c>
      <c r="G450" s="34" t="s">
        <v>882</v>
      </c>
      <c r="H450" s="35" t="s">
        <v>56</v>
      </c>
      <c r="I450" s="36" t="s">
        <v>881</v>
      </c>
      <c r="J450" s="13" t="s">
        <v>2</v>
      </c>
      <c r="K450" s="22" t="s">
        <v>1096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s="14" customFormat="1" ht="45" x14ac:dyDescent="0.25">
      <c r="A451" s="25"/>
      <c r="B451" s="22">
        <v>449</v>
      </c>
      <c r="C451" s="22" t="s">
        <v>120</v>
      </c>
      <c r="D451" s="22" t="s">
        <v>93</v>
      </c>
      <c r="E451" s="22">
        <v>796.5</v>
      </c>
      <c r="F451" s="23">
        <v>796.5</v>
      </c>
      <c r="G451" s="34" t="s">
        <v>882</v>
      </c>
      <c r="H451" s="35" t="s">
        <v>56</v>
      </c>
      <c r="I451" s="36" t="s">
        <v>881</v>
      </c>
      <c r="J451" s="13" t="s">
        <v>2</v>
      </c>
      <c r="K451" s="22" t="s">
        <v>1097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s="14" customFormat="1" ht="45" x14ac:dyDescent="0.25">
      <c r="A452" s="25"/>
      <c r="B452" s="22">
        <v>450</v>
      </c>
      <c r="C452" s="22" t="s">
        <v>319</v>
      </c>
      <c r="D452" s="22" t="s">
        <v>108</v>
      </c>
      <c r="E452" s="22">
        <v>350</v>
      </c>
      <c r="F452" s="23">
        <v>500</v>
      </c>
      <c r="G452" s="34" t="s">
        <v>882</v>
      </c>
      <c r="H452" s="35" t="s">
        <v>56</v>
      </c>
      <c r="I452" s="36" t="s">
        <v>881</v>
      </c>
      <c r="J452" s="13" t="s">
        <v>2</v>
      </c>
      <c r="K452" s="22" t="s">
        <v>1098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s="14" customFormat="1" ht="45" x14ac:dyDescent="0.25">
      <c r="A453" s="25"/>
      <c r="B453" s="22">
        <v>451</v>
      </c>
      <c r="C453" s="22" t="s">
        <v>872</v>
      </c>
      <c r="D453" s="22" t="s">
        <v>234</v>
      </c>
      <c r="E453" s="22" t="s">
        <v>1246</v>
      </c>
      <c r="F453" s="23" t="s">
        <v>1246</v>
      </c>
      <c r="G453" s="34" t="s">
        <v>882</v>
      </c>
      <c r="H453" s="35" t="s">
        <v>56</v>
      </c>
      <c r="I453" s="36" t="s">
        <v>883</v>
      </c>
      <c r="J453" s="13" t="s">
        <v>2</v>
      </c>
      <c r="K453" s="22" t="s">
        <v>1099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s="14" customFormat="1" ht="45" x14ac:dyDescent="0.25">
      <c r="A454" s="25"/>
      <c r="B454" s="22">
        <v>452</v>
      </c>
      <c r="C454" s="22" t="s">
        <v>99</v>
      </c>
      <c r="D454" s="22" t="s">
        <v>4</v>
      </c>
      <c r="E454" s="22" t="s">
        <v>1612</v>
      </c>
      <c r="F454" s="23">
        <v>2583</v>
      </c>
      <c r="G454" s="34" t="s">
        <v>882</v>
      </c>
      <c r="H454" s="35" t="s">
        <v>56</v>
      </c>
      <c r="I454" s="36" t="s">
        <v>876</v>
      </c>
      <c r="J454" s="13" t="s">
        <v>2</v>
      </c>
      <c r="K454" s="22" t="s">
        <v>1100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s="14" customFormat="1" ht="45" x14ac:dyDescent="0.25">
      <c r="A455" s="25"/>
      <c r="B455" s="22">
        <v>453</v>
      </c>
      <c r="C455" s="22" t="s">
        <v>941</v>
      </c>
      <c r="D455" s="22" t="s">
        <v>4</v>
      </c>
      <c r="E455" s="22" t="s">
        <v>1613</v>
      </c>
      <c r="F455" s="23">
        <v>2340</v>
      </c>
      <c r="G455" s="34" t="s">
        <v>882</v>
      </c>
      <c r="H455" s="35" t="s">
        <v>56</v>
      </c>
      <c r="I455" s="36" t="s">
        <v>876</v>
      </c>
      <c r="J455" s="13" t="s">
        <v>2</v>
      </c>
      <c r="K455" s="22" t="s">
        <v>1525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s="14" customFormat="1" ht="45" x14ac:dyDescent="0.25">
      <c r="A456" s="25"/>
      <c r="B456" s="22">
        <v>454</v>
      </c>
      <c r="C456" s="22" t="s">
        <v>941</v>
      </c>
      <c r="D456" s="22" t="s">
        <v>108</v>
      </c>
      <c r="E456" s="22" t="s">
        <v>584</v>
      </c>
      <c r="F456" s="23">
        <v>1800</v>
      </c>
      <c r="G456" s="34" t="s">
        <v>882</v>
      </c>
      <c r="H456" s="35" t="s">
        <v>56</v>
      </c>
      <c r="I456" s="36" t="s">
        <v>881</v>
      </c>
      <c r="J456" s="13" t="s">
        <v>2</v>
      </c>
      <c r="K456" s="22" t="s">
        <v>1526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s="14" customFormat="1" ht="45" x14ac:dyDescent="0.25">
      <c r="A457" s="25"/>
      <c r="B457" s="22">
        <v>455</v>
      </c>
      <c r="C457" s="22" t="s">
        <v>942</v>
      </c>
      <c r="D457" s="22" t="s">
        <v>108</v>
      </c>
      <c r="E457" s="22" t="s">
        <v>1248</v>
      </c>
      <c r="F457" s="23">
        <v>1200</v>
      </c>
      <c r="G457" s="34" t="s">
        <v>882</v>
      </c>
      <c r="H457" s="35" t="s">
        <v>56</v>
      </c>
      <c r="I457" s="36" t="s">
        <v>881</v>
      </c>
      <c r="J457" s="13" t="s">
        <v>2</v>
      </c>
      <c r="K457" s="22" t="s">
        <v>1101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s="14" customFormat="1" ht="45" x14ac:dyDescent="0.25">
      <c r="A458" s="25"/>
      <c r="B458" s="22">
        <v>456</v>
      </c>
      <c r="C458" s="22" t="s">
        <v>329</v>
      </c>
      <c r="D458" s="22" t="s">
        <v>108</v>
      </c>
      <c r="E458" s="22">
        <v>994.7</v>
      </c>
      <c r="F458" s="23">
        <v>1200</v>
      </c>
      <c r="G458" s="34" t="s">
        <v>882</v>
      </c>
      <c r="H458" s="35" t="s">
        <v>56</v>
      </c>
      <c r="I458" s="36" t="s">
        <v>881</v>
      </c>
      <c r="J458" s="13" t="s">
        <v>2</v>
      </c>
      <c r="K458" s="22" t="s">
        <v>1102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s="14" customFormat="1" ht="45" x14ac:dyDescent="0.25">
      <c r="A459" s="25"/>
      <c r="B459" s="22">
        <v>457</v>
      </c>
      <c r="C459" s="22" t="s">
        <v>267</v>
      </c>
      <c r="D459" s="22" t="s">
        <v>110</v>
      </c>
      <c r="E459" s="22" t="s">
        <v>1247</v>
      </c>
      <c r="F459" s="23">
        <v>2440</v>
      </c>
      <c r="G459" s="34" t="s">
        <v>882</v>
      </c>
      <c r="H459" s="35" t="s">
        <v>56</v>
      </c>
      <c r="I459" s="36" t="s">
        <v>880</v>
      </c>
      <c r="J459" s="13" t="s">
        <v>2</v>
      </c>
      <c r="K459" s="22" t="s">
        <v>1103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s="14" customFormat="1" ht="45" x14ac:dyDescent="0.25">
      <c r="A460" s="25"/>
      <c r="B460" s="22">
        <v>458</v>
      </c>
      <c r="C460" s="22" t="s">
        <v>497</v>
      </c>
      <c r="D460" s="22" t="s">
        <v>110</v>
      </c>
      <c r="E460" s="22" t="s">
        <v>1244</v>
      </c>
      <c r="F460" s="23">
        <v>1450</v>
      </c>
      <c r="G460" s="34" t="s">
        <v>882</v>
      </c>
      <c r="H460" s="35" t="s">
        <v>56</v>
      </c>
      <c r="I460" s="36" t="s">
        <v>880</v>
      </c>
      <c r="J460" s="13" t="s">
        <v>2</v>
      </c>
      <c r="K460" s="22" t="s">
        <v>1104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s="14" customFormat="1" ht="90" x14ac:dyDescent="0.25">
      <c r="A461" s="25"/>
      <c r="B461" s="22">
        <v>459</v>
      </c>
      <c r="C461" s="22" t="s">
        <v>943</v>
      </c>
      <c r="D461" s="22" t="s">
        <v>944</v>
      </c>
      <c r="E461" s="22" t="s">
        <v>1228</v>
      </c>
      <c r="F461" s="23">
        <v>7525</v>
      </c>
      <c r="G461" s="34" t="s">
        <v>1105</v>
      </c>
      <c r="H461" s="35" t="s">
        <v>56</v>
      </c>
      <c r="I461" s="36" t="s">
        <v>876</v>
      </c>
      <c r="J461" s="39" t="s">
        <v>401</v>
      </c>
      <c r="K461" s="22" t="s">
        <v>1106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s="14" customFormat="1" ht="90" x14ac:dyDescent="0.25">
      <c r="A462" s="25"/>
      <c r="B462" s="22">
        <v>460</v>
      </c>
      <c r="C462" s="22" t="s">
        <v>945</v>
      </c>
      <c r="D462" s="22" t="s">
        <v>946</v>
      </c>
      <c r="E462" s="22">
        <f>13714.08+14028.48</f>
        <v>27742.559999999998</v>
      </c>
      <c r="F462" s="23">
        <v>30720</v>
      </c>
      <c r="G462" s="34" t="s">
        <v>1105</v>
      </c>
      <c r="H462" s="35" t="s">
        <v>56</v>
      </c>
      <c r="I462" s="36" t="s">
        <v>876</v>
      </c>
      <c r="J462" s="39" t="s">
        <v>401</v>
      </c>
      <c r="K462" s="22" t="s">
        <v>1107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s="14" customFormat="1" ht="90" x14ac:dyDescent="0.25">
      <c r="A463" s="25"/>
      <c r="B463" s="22">
        <v>461</v>
      </c>
      <c r="C463" s="22" t="s">
        <v>947</v>
      </c>
      <c r="D463" s="22" t="s">
        <v>948</v>
      </c>
      <c r="E463" s="22" t="s">
        <v>1229</v>
      </c>
      <c r="F463" s="23">
        <v>155000</v>
      </c>
      <c r="G463" s="34" t="s">
        <v>1105</v>
      </c>
      <c r="H463" s="35" t="s">
        <v>56</v>
      </c>
      <c r="I463" s="36" t="s">
        <v>876</v>
      </c>
      <c r="J463" s="39" t="s">
        <v>401</v>
      </c>
      <c r="K463" s="22" t="s">
        <v>1108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s="14" customFormat="1" ht="22.5" x14ac:dyDescent="0.25">
      <c r="A464" s="25"/>
      <c r="B464" s="22">
        <v>462</v>
      </c>
      <c r="C464" s="22" t="s">
        <v>949</v>
      </c>
      <c r="D464" s="22" t="s">
        <v>950</v>
      </c>
      <c r="E464" s="22">
        <f>16598</f>
        <v>16598</v>
      </c>
      <c r="F464" s="23">
        <v>37922</v>
      </c>
      <c r="G464" s="34" t="s">
        <v>1105</v>
      </c>
      <c r="H464" s="35" t="s">
        <v>56</v>
      </c>
      <c r="I464" s="36" t="s">
        <v>1109</v>
      </c>
      <c r="J464" s="39" t="s">
        <v>1110</v>
      </c>
      <c r="K464" s="2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s="14" customFormat="1" ht="90" x14ac:dyDescent="0.25">
      <c r="A465" s="25"/>
      <c r="B465" s="22">
        <v>463</v>
      </c>
      <c r="C465" s="22" t="s">
        <v>951</v>
      </c>
      <c r="D465" s="22" t="s">
        <v>952</v>
      </c>
      <c r="E465" s="22" t="s">
        <v>1614</v>
      </c>
      <c r="F465" s="23">
        <v>1590</v>
      </c>
      <c r="G465" s="34" t="s">
        <v>1105</v>
      </c>
      <c r="H465" s="35" t="s">
        <v>56</v>
      </c>
      <c r="I465" s="36" t="s">
        <v>1111</v>
      </c>
      <c r="J465" s="39" t="s">
        <v>401</v>
      </c>
      <c r="K465" s="22" t="s">
        <v>1112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s="14" customFormat="1" ht="90" x14ac:dyDescent="0.25">
      <c r="A466" s="25"/>
      <c r="B466" s="22">
        <v>464</v>
      </c>
      <c r="C466" s="22" t="s">
        <v>953</v>
      </c>
      <c r="D466" s="22" t="s">
        <v>349</v>
      </c>
      <c r="E466" s="22" t="s">
        <v>1236</v>
      </c>
      <c r="F466" s="23">
        <v>99500</v>
      </c>
      <c r="G466" s="34" t="s">
        <v>1105</v>
      </c>
      <c r="H466" s="35" t="s">
        <v>56</v>
      </c>
      <c r="I466" s="36" t="s">
        <v>1113</v>
      </c>
      <c r="J466" s="39" t="s">
        <v>401</v>
      </c>
      <c r="K466" s="22" t="s">
        <v>1114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s="14" customFormat="1" ht="90" x14ac:dyDescent="0.25">
      <c r="A467" s="25"/>
      <c r="B467" s="22">
        <v>465</v>
      </c>
      <c r="C467" s="22" t="s">
        <v>475</v>
      </c>
      <c r="D467" s="22" t="s">
        <v>954</v>
      </c>
      <c r="E467" s="22" t="s">
        <v>1343</v>
      </c>
      <c r="F467" s="23">
        <v>2163</v>
      </c>
      <c r="G467" s="34" t="s">
        <v>1105</v>
      </c>
      <c r="H467" s="35" t="s">
        <v>56</v>
      </c>
      <c r="I467" s="36" t="s">
        <v>1115</v>
      </c>
      <c r="J467" s="39" t="s">
        <v>401</v>
      </c>
      <c r="K467" s="22" t="s">
        <v>1116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s="14" customFormat="1" ht="90" x14ac:dyDescent="0.25">
      <c r="A468" s="25"/>
      <c r="B468" s="22">
        <v>466</v>
      </c>
      <c r="C468" s="22" t="s">
        <v>955</v>
      </c>
      <c r="D468" s="22" t="s">
        <v>956</v>
      </c>
      <c r="E468" s="22" t="s">
        <v>1235</v>
      </c>
      <c r="F468" s="23">
        <v>5200</v>
      </c>
      <c r="G468" s="34" t="s">
        <v>1105</v>
      </c>
      <c r="H468" s="35" t="s">
        <v>56</v>
      </c>
      <c r="I468" s="36" t="s">
        <v>876</v>
      </c>
      <c r="J468" s="39" t="s">
        <v>401</v>
      </c>
      <c r="K468" s="22" t="s">
        <v>1117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s="14" customFormat="1" ht="45" x14ac:dyDescent="0.25">
      <c r="A469" s="25"/>
      <c r="B469" s="22">
        <v>467</v>
      </c>
      <c r="C469" s="40" t="s">
        <v>934</v>
      </c>
      <c r="D469" s="22" t="s">
        <v>110</v>
      </c>
      <c r="E469" s="22" t="s">
        <v>1522</v>
      </c>
      <c r="F469" s="23">
        <v>3360</v>
      </c>
      <c r="G469" s="34" t="s">
        <v>1105</v>
      </c>
      <c r="H469" s="35" t="s">
        <v>56</v>
      </c>
      <c r="I469" s="36" t="s">
        <v>880</v>
      </c>
      <c r="J469" s="13" t="s">
        <v>2</v>
      </c>
      <c r="K469" s="22" t="s">
        <v>1520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s="14" customFormat="1" ht="45" x14ac:dyDescent="0.25">
      <c r="A470" s="25"/>
      <c r="B470" s="22">
        <v>468</v>
      </c>
      <c r="C470" s="40" t="s">
        <v>1175</v>
      </c>
      <c r="D470" s="22" t="s">
        <v>4</v>
      </c>
      <c r="E470" s="22" t="s">
        <v>1569</v>
      </c>
      <c r="F470" s="23">
        <v>20967.55</v>
      </c>
      <c r="G470" s="34" t="s">
        <v>1105</v>
      </c>
      <c r="H470" s="35" t="s">
        <v>56</v>
      </c>
      <c r="I470" s="36" t="s">
        <v>876</v>
      </c>
      <c r="J470" s="13" t="s">
        <v>2</v>
      </c>
      <c r="K470" s="22" t="s">
        <v>1521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s="14" customFormat="1" ht="45" x14ac:dyDescent="0.25">
      <c r="A471" s="25"/>
      <c r="B471" s="22">
        <v>469</v>
      </c>
      <c r="C471" s="40" t="s">
        <v>867</v>
      </c>
      <c r="D471" s="22" t="s">
        <v>234</v>
      </c>
      <c r="E471" s="22" t="s">
        <v>613</v>
      </c>
      <c r="F471" s="23">
        <v>2000</v>
      </c>
      <c r="G471" s="34" t="s">
        <v>1105</v>
      </c>
      <c r="H471" s="35" t="s">
        <v>56</v>
      </c>
      <c r="I471" s="36" t="s">
        <v>883</v>
      </c>
      <c r="J471" s="13" t="s">
        <v>2</v>
      </c>
      <c r="K471" s="22" t="s">
        <v>1191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s="14" customFormat="1" ht="45" x14ac:dyDescent="0.25">
      <c r="A472" s="25"/>
      <c r="B472" s="22">
        <v>470</v>
      </c>
      <c r="C472" s="22" t="s">
        <v>321</v>
      </c>
      <c r="D472" s="22" t="s">
        <v>281</v>
      </c>
      <c r="E472" s="22" t="s">
        <v>1253</v>
      </c>
      <c r="F472" s="23">
        <v>1388</v>
      </c>
      <c r="G472" s="34" t="s">
        <v>1105</v>
      </c>
      <c r="H472" s="35" t="s">
        <v>56</v>
      </c>
      <c r="I472" s="36" t="s">
        <v>1029</v>
      </c>
      <c r="J472" s="13" t="s">
        <v>2</v>
      </c>
      <c r="K472" s="22" t="s">
        <v>1192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s="14" customFormat="1" ht="45" x14ac:dyDescent="0.25">
      <c r="A473" s="25"/>
      <c r="B473" s="22">
        <v>471</v>
      </c>
      <c r="C473" s="22" t="s">
        <v>957</v>
      </c>
      <c r="D473" s="22" t="s">
        <v>93</v>
      </c>
      <c r="E473" s="22" t="s">
        <v>1524</v>
      </c>
      <c r="F473" s="23">
        <v>5900</v>
      </c>
      <c r="G473" s="34" t="s">
        <v>1118</v>
      </c>
      <c r="H473" s="35" t="s">
        <v>56</v>
      </c>
      <c r="I473" s="36" t="s">
        <v>881</v>
      </c>
      <c r="J473" s="13" t="s">
        <v>2</v>
      </c>
      <c r="K473" s="22" t="s">
        <v>1193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s="14" customFormat="1" ht="45" x14ac:dyDescent="0.25">
      <c r="A474" s="25"/>
      <c r="B474" s="22">
        <v>473</v>
      </c>
      <c r="C474" s="22" t="s">
        <v>134</v>
      </c>
      <c r="D474" s="22" t="s">
        <v>4</v>
      </c>
      <c r="E474" s="22" t="s">
        <v>1335</v>
      </c>
      <c r="F474" s="23">
        <v>3150</v>
      </c>
      <c r="G474" s="34" t="s">
        <v>1118</v>
      </c>
      <c r="H474" s="35" t="s">
        <v>56</v>
      </c>
      <c r="I474" s="36" t="s">
        <v>876</v>
      </c>
      <c r="J474" s="13" t="s">
        <v>2</v>
      </c>
      <c r="K474" s="22" t="s">
        <v>1194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s="14" customFormat="1" ht="45" x14ac:dyDescent="0.25">
      <c r="A475" s="25"/>
      <c r="B475" s="22">
        <v>474</v>
      </c>
      <c r="C475" s="22" t="s">
        <v>134</v>
      </c>
      <c r="D475" s="22" t="s">
        <v>108</v>
      </c>
      <c r="E475" s="22">
        <v>839.19</v>
      </c>
      <c r="F475" s="23">
        <v>840</v>
      </c>
      <c r="G475" s="34" t="s">
        <v>1118</v>
      </c>
      <c r="H475" s="35" t="s">
        <v>56</v>
      </c>
      <c r="I475" s="36" t="s">
        <v>881</v>
      </c>
      <c r="J475" s="13" t="s">
        <v>2</v>
      </c>
      <c r="K475" s="22" t="s">
        <v>1195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s="14" customFormat="1" ht="45" x14ac:dyDescent="0.25">
      <c r="A476" s="25"/>
      <c r="B476" s="22">
        <v>475</v>
      </c>
      <c r="C476" s="22" t="s">
        <v>280</v>
      </c>
      <c r="D476" s="22" t="s">
        <v>281</v>
      </c>
      <c r="E476" s="22" t="s">
        <v>1342</v>
      </c>
      <c r="F476" s="23">
        <v>25630.5</v>
      </c>
      <c r="G476" s="34" t="s">
        <v>1118</v>
      </c>
      <c r="H476" s="35" t="s">
        <v>56</v>
      </c>
      <c r="I476" s="36" t="s">
        <v>1029</v>
      </c>
      <c r="J476" s="13" t="s">
        <v>2</v>
      </c>
      <c r="K476" s="22" t="s">
        <v>1196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s="14" customFormat="1" ht="45" x14ac:dyDescent="0.25">
      <c r="A477" s="25"/>
      <c r="B477" s="22">
        <v>476</v>
      </c>
      <c r="C477" s="22" t="s">
        <v>957</v>
      </c>
      <c r="D477" s="22" t="s">
        <v>93</v>
      </c>
      <c r="E477" s="22">
        <v>354</v>
      </c>
      <c r="F477" s="23">
        <v>354</v>
      </c>
      <c r="G477" s="34" t="s">
        <v>1119</v>
      </c>
      <c r="H477" s="35" t="s">
        <v>56</v>
      </c>
      <c r="I477" s="36" t="s">
        <v>881</v>
      </c>
      <c r="J477" s="13" t="s">
        <v>2</v>
      </c>
      <c r="K477" s="22" t="s">
        <v>1197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s="14" customFormat="1" ht="45" x14ac:dyDescent="0.25">
      <c r="A478" s="25"/>
      <c r="B478" s="22">
        <v>477</v>
      </c>
      <c r="C478" s="22" t="s">
        <v>958</v>
      </c>
      <c r="D478" s="22" t="s">
        <v>108</v>
      </c>
      <c r="E478" s="22">
        <v>57</v>
      </c>
      <c r="F478" s="23">
        <v>60</v>
      </c>
      <c r="G478" s="34" t="s">
        <v>1120</v>
      </c>
      <c r="H478" s="35" t="s">
        <v>56</v>
      </c>
      <c r="I478" s="36" t="s">
        <v>881</v>
      </c>
      <c r="J478" s="13" t="s">
        <v>2</v>
      </c>
      <c r="K478" s="22" t="s">
        <v>1198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s="14" customFormat="1" ht="45" x14ac:dyDescent="0.25">
      <c r="A479" s="25"/>
      <c r="B479" s="22">
        <v>478</v>
      </c>
      <c r="C479" s="40" t="s">
        <v>205</v>
      </c>
      <c r="D479" s="40" t="s">
        <v>4</v>
      </c>
      <c r="E479" s="22">
        <v>60</v>
      </c>
      <c r="F479" s="23">
        <v>60</v>
      </c>
      <c r="G479" s="34" t="s">
        <v>1120</v>
      </c>
      <c r="H479" s="35" t="s">
        <v>56</v>
      </c>
      <c r="I479" s="36" t="s">
        <v>876</v>
      </c>
      <c r="J479" s="13" t="s">
        <v>2</v>
      </c>
      <c r="K479" s="22" t="s">
        <v>1199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s="14" customFormat="1" ht="45" x14ac:dyDescent="0.25">
      <c r="A480" s="25"/>
      <c r="B480" s="22">
        <v>479</v>
      </c>
      <c r="C480" s="22" t="s">
        <v>473</v>
      </c>
      <c r="D480" s="22" t="s">
        <v>4</v>
      </c>
      <c r="E480" s="22" t="s">
        <v>1546</v>
      </c>
      <c r="F480" s="23" t="s">
        <v>1546</v>
      </c>
      <c r="G480" s="34" t="s">
        <v>1120</v>
      </c>
      <c r="H480" s="35" t="s">
        <v>56</v>
      </c>
      <c r="I480" s="36" t="s">
        <v>876</v>
      </c>
      <c r="J480" s="13" t="s">
        <v>2</v>
      </c>
      <c r="K480" s="22" t="s">
        <v>1200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2:11" ht="45" x14ac:dyDescent="0.25">
      <c r="B481" s="22">
        <v>480</v>
      </c>
      <c r="C481" s="22" t="s">
        <v>903</v>
      </c>
      <c r="D481" s="22" t="s">
        <v>108</v>
      </c>
      <c r="E481" s="22">
        <v>840</v>
      </c>
      <c r="F481" s="23">
        <v>840</v>
      </c>
      <c r="G481" s="34" t="s">
        <v>1120</v>
      </c>
      <c r="H481" s="35" t="s">
        <v>56</v>
      </c>
      <c r="I481" s="36" t="s">
        <v>881</v>
      </c>
      <c r="J481" s="13" t="s">
        <v>2</v>
      </c>
      <c r="K481" s="22" t="s">
        <v>1201</v>
      </c>
    </row>
    <row r="482" spans="2:11" ht="45" x14ac:dyDescent="0.25">
      <c r="B482" s="22">
        <v>481</v>
      </c>
      <c r="C482" s="22" t="s">
        <v>906</v>
      </c>
      <c r="D482" s="22" t="s">
        <v>108</v>
      </c>
      <c r="E482" s="22" t="s">
        <v>583</v>
      </c>
      <c r="F482" s="23">
        <v>1500</v>
      </c>
      <c r="G482" s="34" t="s">
        <v>1120</v>
      </c>
      <c r="H482" s="35" t="s">
        <v>56</v>
      </c>
      <c r="I482" s="36" t="s">
        <v>881</v>
      </c>
      <c r="J482" s="13" t="s">
        <v>2</v>
      </c>
      <c r="K482" s="22" t="s">
        <v>1202</v>
      </c>
    </row>
    <row r="483" spans="2:11" ht="45" x14ac:dyDescent="0.25">
      <c r="B483" s="22">
        <v>482</v>
      </c>
      <c r="C483" s="22" t="s">
        <v>155</v>
      </c>
      <c r="D483" s="22" t="s">
        <v>4</v>
      </c>
      <c r="E483" s="22">
        <f>1848+1925.04+693+231+735</f>
        <v>5432.04</v>
      </c>
      <c r="F483" s="23">
        <v>20000</v>
      </c>
      <c r="G483" s="34" t="s">
        <v>1120</v>
      </c>
      <c r="H483" s="35" t="s">
        <v>56</v>
      </c>
      <c r="I483" s="36" t="s">
        <v>876</v>
      </c>
      <c r="J483" s="13" t="s">
        <v>2</v>
      </c>
      <c r="K483" s="22" t="s">
        <v>1121</v>
      </c>
    </row>
    <row r="484" spans="2:11" ht="45" x14ac:dyDescent="0.25">
      <c r="B484" s="22">
        <v>483</v>
      </c>
      <c r="C484" s="22" t="s">
        <v>280</v>
      </c>
      <c r="D484" s="22" t="s">
        <v>281</v>
      </c>
      <c r="E484" s="22" t="s">
        <v>1523</v>
      </c>
      <c r="F484" s="23">
        <v>1340</v>
      </c>
      <c r="G484" s="34" t="s">
        <v>1120</v>
      </c>
      <c r="H484" s="35" t="s">
        <v>56</v>
      </c>
      <c r="I484" s="36" t="s">
        <v>1029</v>
      </c>
      <c r="J484" s="13" t="s">
        <v>2</v>
      </c>
      <c r="K484" s="22" t="s">
        <v>1203</v>
      </c>
    </row>
    <row r="485" spans="2:11" ht="45" x14ac:dyDescent="0.25">
      <c r="B485" s="22">
        <v>484</v>
      </c>
      <c r="C485" s="22" t="s">
        <v>1176</v>
      </c>
      <c r="D485" s="22" t="s">
        <v>4</v>
      </c>
      <c r="E485" s="22">
        <v>979.84</v>
      </c>
      <c r="F485" s="23">
        <v>979.84</v>
      </c>
      <c r="G485" s="34" t="s">
        <v>1120</v>
      </c>
      <c r="H485" s="35" t="s">
        <v>56</v>
      </c>
      <c r="I485" s="36" t="s">
        <v>876</v>
      </c>
      <c r="J485" s="13" t="s">
        <v>2</v>
      </c>
      <c r="K485" s="22" t="s">
        <v>1204</v>
      </c>
    </row>
    <row r="486" spans="2:11" ht="45" x14ac:dyDescent="0.25">
      <c r="B486" s="22">
        <v>486</v>
      </c>
      <c r="C486" s="22" t="s">
        <v>333</v>
      </c>
      <c r="D486" s="22" t="s">
        <v>234</v>
      </c>
      <c r="E486" s="22">
        <v>650</v>
      </c>
      <c r="F486" s="23">
        <v>650</v>
      </c>
      <c r="G486" s="34" t="s">
        <v>1205</v>
      </c>
      <c r="H486" s="35" t="s">
        <v>56</v>
      </c>
      <c r="I486" s="36" t="s">
        <v>883</v>
      </c>
      <c r="J486" s="13" t="s">
        <v>2</v>
      </c>
      <c r="K486" s="22" t="s">
        <v>1254</v>
      </c>
    </row>
    <row r="487" spans="2:11" ht="45" x14ac:dyDescent="0.25">
      <c r="B487" s="22">
        <v>487</v>
      </c>
      <c r="C487" s="22" t="s">
        <v>211</v>
      </c>
      <c r="D487" s="22" t="s">
        <v>110</v>
      </c>
      <c r="E487" s="22" t="s">
        <v>307</v>
      </c>
      <c r="F487" s="23">
        <v>1100</v>
      </c>
      <c r="G487" s="34" t="s">
        <v>1205</v>
      </c>
      <c r="H487" s="35" t="s">
        <v>56</v>
      </c>
      <c r="I487" s="36" t="s">
        <v>880</v>
      </c>
      <c r="J487" s="13" t="s">
        <v>2</v>
      </c>
      <c r="K487" s="22" t="s">
        <v>1255</v>
      </c>
    </row>
    <row r="488" spans="2:11" ht="45" x14ac:dyDescent="0.25">
      <c r="B488" s="22">
        <v>488</v>
      </c>
      <c r="C488" s="22" t="s">
        <v>1177</v>
      </c>
      <c r="D488" s="22" t="s">
        <v>93</v>
      </c>
      <c r="E488" s="22">
        <v>236</v>
      </c>
      <c r="F488" s="23">
        <v>236</v>
      </c>
      <c r="G488" s="34" t="s">
        <v>1206</v>
      </c>
      <c r="H488" s="35" t="s">
        <v>56</v>
      </c>
      <c r="I488" s="36" t="s">
        <v>881</v>
      </c>
      <c r="J488" s="13" t="s">
        <v>2</v>
      </c>
      <c r="K488" s="22" t="s">
        <v>1207</v>
      </c>
    </row>
    <row r="489" spans="2:11" ht="90" x14ac:dyDescent="0.25">
      <c r="B489" s="22">
        <v>489</v>
      </c>
      <c r="C489" s="22" t="s">
        <v>1178</v>
      </c>
      <c r="D489" s="22" t="s">
        <v>349</v>
      </c>
      <c r="E489" s="22" t="s">
        <v>1334</v>
      </c>
      <c r="F489" s="23">
        <v>2354.9</v>
      </c>
      <c r="G489" s="34" t="s">
        <v>1206</v>
      </c>
      <c r="H489" s="35" t="s">
        <v>56</v>
      </c>
      <c r="I489" s="36" t="s">
        <v>1113</v>
      </c>
      <c r="J489" s="39" t="s">
        <v>401</v>
      </c>
      <c r="K489" s="22" t="s">
        <v>1208</v>
      </c>
    </row>
    <row r="490" spans="2:11" ht="45" x14ac:dyDescent="0.25">
      <c r="B490" s="22">
        <v>490</v>
      </c>
      <c r="C490" s="22" t="s">
        <v>1177</v>
      </c>
      <c r="D490" s="22" t="s">
        <v>108</v>
      </c>
      <c r="E490" s="22">
        <v>89.68</v>
      </c>
      <c r="F490" s="23">
        <v>89.68</v>
      </c>
      <c r="G490" s="34" t="s">
        <v>1209</v>
      </c>
      <c r="H490" s="35" t="s">
        <v>56</v>
      </c>
      <c r="I490" s="36" t="s">
        <v>881</v>
      </c>
      <c r="J490" s="13" t="s">
        <v>2</v>
      </c>
      <c r="K490" s="22" t="s">
        <v>1210</v>
      </c>
    </row>
    <row r="491" spans="2:11" ht="45" x14ac:dyDescent="0.25">
      <c r="B491" s="22">
        <v>491</v>
      </c>
      <c r="C491" s="22" t="s">
        <v>1179</v>
      </c>
      <c r="D491" s="22" t="s">
        <v>1180</v>
      </c>
      <c r="E491" s="22">
        <v>425</v>
      </c>
      <c r="F491" s="23">
        <v>425</v>
      </c>
      <c r="G491" s="34" t="s">
        <v>1209</v>
      </c>
      <c r="H491" s="35" t="s">
        <v>56</v>
      </c>
      <c r="I491" s="36" t="s">
        <v>1211</v>
      </c>
      <c r="J491" s="39" t="s">
        <v>6</v>
      </c>
      <c r="K491" s="22" t="s">
        <v>1212</v>
      </c>
    </row>
    <row r="492" spans="2:11" ht="11.25" x14ac:dyDescent="0.25">
      <c r="B492" s="22">
        <v>492</v>
      </c>
      <c r="C492" s="22" t="s">
        <v>1181</v>
      </c>
      <c r="D492" s="22" t="s">
        <v>18</v>
      </c>
      <c r="E492" s="22">
        <f>365+1825</f>
        <v>2190</v>
      </c>
      <c r="F492" s="23">
        <v>2190</v>
      </c>
      <c r="G492" s="34" t="s">
        <v>1209</v>
      </c>
      <c r="H492" s="35" t="s">
        <v>56</v>
      </c>
      <c r="I492" s="36" t="s">
        <v>1213</v>
      </c>
      <c r="J492" s="13"/>
      <c r="K492" s="22" t="s">
        <v>1214</v>
      </c>
    </row>
    <row r="493" spans="2:11" ht="45" x14ac:dyDescent="0.25">
      <c r="B493" s="22">
        <v>493</v>
      </c>
      <c r="C493" s="22" t="s">
        <v>1177</v>
      </c>
      <c r="D493" s="22" t="s">
        <v>93</v>
      </c>
      <c r="E493" s="22">
        <v>177</v>
      </c>
      <c r="F493" s="23">
        <v>177</v>
      </c>
      <c r="G493" s="34" t="s">
        <v>1209</v>
      </c>
      <c r="H493" s="35" t="s">
        <v>56</v>
      </c>
      <c r="I493" s="36" t="s">
        <v>881</v>
      </c>
      <c r="J493" s="13" t="s">
        <v>2</v>
      </c>
      <c r="K493" s="22" t="s">
        <v>1558</v>
      </c>
    </row>
    <row r="494" spans="2:11" ht="45" x14ac:dyDescent="0.25">
      <c r="B494" s="22">
        <v>494</v>
      </c>
      <c r="C494" s="22" t="s">
        <v>120</v>
      </c>
      <c r="D494" s="22" t="s">
        <v>93</v>
      </c>
      <c r="E494" s="22">
        <v>885</v>
      </c>
      <c r="F494" s="23">
        <v>885</v>
      </c>
      <c r="G494" s="34" t="s">
        <v>1209</v>
      </c>
      <c r="H494" s="35" t="s">
        <v>56</v>
      </c>
      <c r="I494" s="36" t="s">
        <v>881</v>
      </c>
      <c r="J494" s="13" t="s">
        <v>2</v>
      </c>
      <c r="K494" s="22" t="s">
        <v>1215</v>
      </c>
    </row>
    <row r="495" spans="2:11" ht="45" x14ac:dyDescent="0.25">
      <c r="B495" s="22">
        <v>495</v>
      </c>
      <c r="C495" s="22" t="s">
        <v>934</v>
      </c>
      <c r="D495" s="22" t="s">
        <v>110</v>
      </c>
      <c r="E495" s="22" t="s">
        <v>1535</v>
      </c>
      <c r="F495" s="23">
        <v>2690</v>
      </c>
      <c r="G495" s="34" t="s">
        <v>1209</v>
      </c>
      <c r="H495" s="35" t="s">
        <v>56</v>
      </c>
      <c r="I495" s="36" t="s">
        <v>880</v>
      </c>
      <c r="J495" s="13" t="s">
        <v>2</v>
      </c>
      <c r="K495" s="22" t="s">
        <v>1256</v>
      </c>
    </row>
    <row r="496" spans="2:11" ht="45" x14ac:dyDescent="0.25">
      <c r="B496" s="22">
        <v>496</v>
      </c>
      <c r="C496" s="22" t="s">
        <v>751</v>
      </c>
      <c r="D496" s="22" t="s">
        <v>1182</v>
      </c>
      <c r="E496" s="22">
        <v>400</v>
      </c>
      <c r="F496" s="23">
        <v>400</v>
      </c>
      <c r="G496" s="34" t="s">
        <v>1209</v>
      </c>
      <c r="H496" s="35" t="s">
        <v>56</v>
      </c>
      <c r="I496" s="36" t="s">
        <v>876</v>
      </c>
      <c r="J496" s="13" t="s">
        <v>2</v>
      </c>
      <c r="K496" s="22" t="s">
        <v>1257</v>
      </c>
    </row>
    <row r="497" spans="2:11" ht="45" x14ac:dyDescent="0.25">
      <c r="B497" s="22">
        <v>497</v>
      </c>
      <c r="C497" s="22" t="s">
        <v>1183</v>
      </c>
      <c r="D497" s="22" t="s">
        <v>234</v>
      </c>
      <c r="E497" s="22" t="s">
        <v>1347</v>
      </c>
      <c r="F497" s="23">
        <v>1175</v>
      </c>
      <c r="G497" s="34" t="s">
        <v>1209</v>
      </c>
      <c r="H497" s="35" t="s">
        <v>56</v>
      </c>
      <c r="I497" s="36" t="s">
        <v>883</v>
      </c>
      <c r="J497" s="13" t="s">
        <v>2</v>
      </c>
      <c r="K497" s="22" t="s">
        <v>1258</v>
      </c>
    </row>
    <row r="498" spans="2:11" ht="45" x14ac:dyDescent="0.25">
      <c r="B498" s="22">
        <v>498</v>
      </c>
      <c r="C498" s="22" t="s">
        <v>508</v>
      </c>
      <c r="D498" s="22" t="s">
        <v>281</v>
      </c>
      <c r="E498" s="22" t="s">
        <v>1345</v>
      </c>
      <c r="F498" s="23">
        <v>3280</v>
      </c>
      <c r="G498" s="34" t="s">
        <v>1216</v>
      </c>
      <c r="H498" s="35" t="s">
        <v>56</v>
      </c>
      <c r="I498" s="36" t="s">
        <v>1029</v>
      </c>
      <c r="J498" s="13" t="s">
        <v>2</v>
      </c>
      <c r="K498" s="22" t="s">
        <v>1217</v>
      </c>
    </row>
    <row r="499" spans="2:11" ht="45.75" x14ac:dyDescent="0.25">
      <c r="B499" s="22">
        <v>499</v>
      </c>
      <c r="C499" s="22" t="s">
        <v>1184</v>
      </c>
      <c r="D499" s="22" t="s">
        <v>1185</v>
      </c>
      <c r="E499" s="22" t="s">
        <v>1224</v>
      </c>
      <c r="F499" s="23">
        <v>1680</v>
      </c>
      <c r="G499" s="34" t="s">
        <v>1216</v>
      </c>
      <c r="H499" s="35" t="s">
        <v>56</v>
      </c>
      <c r="I499" s="26">
        <v>50300000</v>
      </c>
      <c r="J499" s="13" t="s">
        <v>5</v>
      </c>
      <c r="K499" s="22" t="s">
        <v>1223</v>
      </c>
    </row>
    <row r="500" spans="2:11" ht="45.75" x14ac:dyDescent="0.25">
      <c r="B500" s="22">
        <v>500</v>
      </c>
      <c r="C500" s="22" t="s">
        <v>1186</v>
      </c>
      <c r="D500" s="22" t="s">
        <v>940</v>
      </c>
      <c r="E500" s="22">
        <v>320</v>
      </c>
      <c r="F500" s="23">
        <v>320</v>
      </c>
      <c r="G500" s="34" t="s">
        <v>1218</v>
      </c>
      <c r="H500" s="35" t="s">
        <v>56</v>
      </c>
      <c r="I500" s="36" t="s">
        <v>572</v>
      </c>
      <c r="J500" s="13" t="s">
        <v>5</v>
      </c>
      <c r="K500" s="22" t="s">
        <v>1259</v>
      </c>
    </row>
    <row r="501" spans="2:11" ht="45" x14ac:dyDescent="0.25">
      <c r="B501" s="22">
        <v>501</v>
      </c>
      <c r="C501" s="22" t="s">
        <v>1187</v>
      </c>
      <c r="D501" s="22" t="s">
        <v>110</v>
      </c>
      <c r="E501" s="22">
        <v>735</v>
      </c>
      <c r="F501" s="23">
        <v>735</v>
      </c>
      <c r="G501" s="34" t="s">
        <v>1218</v>
      </c>
      <c r="H501" s="35" t="s">
        <v>56</v>
      </c>
      <c r="I501" s="36" t="s">
        <v>880</v>
      </c>
      <c r="J501" s="13" t="s">
        <v>2</v>
      </c>
      <c r="K501" s="22" t="s">
        <v>1260</v>
      </c>
    </row>
    <row r="502" spans="2:11" ht="45" x14ac:dyDescent="0.25">
      <c r="B502" s="22">
        <v>502</v>
      </c>
      <c r="C502" s="22" t="s">
        <v>512</v>
      </c>
      <c r="D502" s="22" t="s">
        <v>93</v>
      </c>
      <c r="E502" s="22">
        <v>885</v>
      </c>
      <c r="F502" s="23">
        <v>885</v>
      </c>
      <c r="G502" s="34" t="s">
        <v>1219</v>
      </c>
      <c r="H502" s="35" t="s">
        <v>56</v>
      </c>
      <c r="I502" s="36" t="s">
        <v>881</v>
      </c>
      <c r="J502" s="13" t="s">
        <v>2</v>
      </c>
      <c r="K502" s="22" t="s">
        <v>1261</v>
      </c>
    </row>
    <row r="503" spans="2:11" ht="45" x14ac:dyDescent="0.25">
      <c r="B503" s="22">
        <v>503</v>
      </c>
      <c r="C503" s="22" t="s">
        <v>519</v>
      </c>
      <c r="D503" s="22" t="s">
        <v>110</v>
      </c>
      <c r="E503" s="22" t="s">
        <v>574</v>
      </c>
      <c r="F503" s="23">
        <v>2400</v>
      </c>
      <c r="G503" s="34" t="s">
        <v>1219</v>
      </c>
      <c r="H503" s="35" t="s">
        <v>56</v>
      </c>
      <c r="I503" s="36" t="s">
        <v>880</v>
      </c>
      <c r="J503" s="13" t="s">
        <v>2</v>
      </c>
      <c r="K503" s="22" t="s">
        <v>1262</v>
      </c>
    </row>
    <row r="504" spans="2:11" ht="45" x14ac:dyDescent="0.25">
      <c r="B504" s="22">
        <v>504</v>
      </c>
      <c r="C504" s="22" t="s">
        <v>519</v>
      </c>
      <c r="D504" s="22" t="s">
        <v>234</v>
      </c>
      <c r="E504" s="22" t="s">
        <v>1519</v>
      </c>
      <c r="F504" s="23">
        <v>1400</v>
      </c>
      <c r="G504" s="34" t="s">
        <v>1219</v>
      </c>
      <c r="H504" s="35" t="s">
        <v>56</v>
      </c>
      <c r="I504" s="36" t="s">
        <v>883</v>
      </c>
      <c r="J504" s="13" t="s">
        <v>2</v>
      </c>
      <c r="K504" s="22" t="s">
        <v>1263</v>
      </c>
    </row>
    <row r="505" spans="2:11" ht="45" x14ac:dyDescent="0.25">
      <c r="B505" s="22">
        <v>505</v>
      </c>
      <c r="C505" s="22" t="s">
        <v>280</v>
      </c>
      <c r="D505" s="22" t="s">
        <v>281</v>
      </c>
      <c r="E505" s="22" t="s">
        <v>1530</v>
      </c>
      <c r="F505" s="23">
        <v>2340</v>
      </c>
      <c r="G505" s="34" t="s">
        <v>1219</v>
      </c>
      <c r="H505" s="35" t="s">
        <v>56</v>
      </c>
      <c r="I505" s="36" t="s">
        <v>1029</v>
      </c>
      <c r="J505" s="13" t="s">
        <v>2</v>
      </c>
      <c r="K505" s="22" t="s">
        <v>1264</v>
      </c>
    </row>
    <row r="506" spans="2:11" ht="45" x14ac:dyDescent="0.25">
      <c r="B506" s="22">
        <v>506</v>
      </c>
      <c r="C506" s="22" t="s">
        <v>1188</v>
      </c>
      <c r="D506" s="22" t="s">
        <v>108</v>
      </c>
      <c r="E506" s="22" t="s">
        <v>1822</v>
      </c>
      <c r="F506" s="23">
        <v>600</v>
      </c>
      <c r="G506" s="34" t="s">
        <v>1220</v>
      </c>
      <c r="H506" s="35" t="s">
        <v>56</v>
      </c>
      <c r="I506" s="36" t="s">
        <v>881</v>
      </c>
      <c r="J506" s="13" t="s">
        <v>2</v>
      </c>
      <c r="K506" s="22" t="s">
        <v>1265</v>
      </c>
    </row>
    <row r="507" spans="2:11" ht="45" x14ac:dyDescent="0.25">
      <c r="B507" s="22">
        <v>507</v>
      </c>
      <c r="C507" s="22" t="s">
        <v>872</v>
      </c>
      <c r="D507" s="22" t="s">
        <v>234</v>
      </c>
      <c r="E507" s="22" t="s">
        <v>1346</v>
      </c>
      <c r="F507" s="23">
        <v>1975</v>
      </c>
      <c r="G507" s="34" t="s">
        <v>1220</v>
      </c>
      <c r="H507" s="35" t="s">
        <v>56</v>
      </c>
      <c r="I507" s="36" t="s">
        <v>883</v>
      </c>
      <c r="J507" s="13" t="s">
        <v>2</v>
      </c>
      <c r="K507" s="22" t="s">
        <v>1266</v>
      </c>
    </row>
    <row r="508" spans="2:11" ht="45" x14ac:dyDescent="0.25">
      <c r="B508" s="22">
        <v>508</v>
      </c>
      <c r="C508" s="22" t="s">
        <v>872</v>
      </c>
      <c r="D508" s="22" t="s">
        <v>110</v>
      </c>
      <c r="E508" s="22" t="s">
        <v>610</v>
      </c>
      <c r="F508" s="23">
        <v>1750</v>
      </c>
      <c r="G508" s="34" t="s">
        <v>1220</v>
      </c>
      <c r="H508" s="35" t="s">
        <v>56</v>
      </c>
      <c r="I508" s="36" t="s">
        <v>880</v>
      </c>
      <c r="J508" s="13" t="s">
        <v>2</v>
      </c>
      <c r="K508" s="22" t="s">
        <v>1267</v>
      </c>
    </row>
    <row r="509" spans="2:11" ht="90" x14ac:dyDescent="0.25">
      <c r="B509" s="22">
        <v>509</v>
      </c>
      <c r="C509" s="22" t="s">
        <v>1178</v>
      </c>
      <c r="D509" s="22" t="s">
        <v>1189</v>
      </c>
      <c r="E509" s="22" t="s">
        <v>1532</v>
      </c>
      <c r="F509" s="23">
        <v>224906.11</v>
      </c>
      <c r="G509" s="34" t="s">
        <v>1220</v>
      </c>
      <c r="H509" s="35" t="s">
        <v>56</v>
      </c>
      <c r="I509" s="36" t="s">
        <v>1113</v>
      </c>
      <c r="J509" s="39" t="s">
        <v>1221</v>
      </c>
      <c r="K509" s="22" t="s">
        <v>1268</v>
      </c>
    </row>
    <row r="510" spans="2:11" ht="45" x14ac:dyDescent="0.25">
      <c r="B510" s="22">
        <v>510</v>
      </c>
      <c r="C510" s="22" t="s">
        <v>1190</v>
      </c>
      <c r="D510" s="22" t="s">
        <v>93</v>
      </c>
      <c r="E510" s="22">
        <v>531</v>
      </c>
      <c r="F510" s="23">
        <v>531</v>
      </c>
      <c r="G510" s="34" t="s">
        <v>1222</v>
      </c>
      <c r="H510" s="35" t="s">
        <v>56</v>
      </c>
      <c r="I510" s="36" t="s">
        <v>881</v>
      </c>
      <c r="J510" s="13" t="s">
        <v>2</v>
      </c>
      <c r="K510" s="22" t="s">
        <v>1269</v>
      </c>
    </row>
    <row r="511" spans="2:11" ht="45" x14ac:dyDescent="0.25">
      <c r="B511" s="22">
        <v>511</v>
      </c>
      <c r="C511" s="22" t="s">
        <v>280</v>
      </c>
      <c r="D511" s="22" t="s">
        <v>281</v>
      </c>
      <c r="E511" s="22" t="s">
        <v>1531</v>
      </c>
      <c r="F511" s="23">
        <v>10168</v>
      </c>
      <c r="G511" s="34" t="s">
        <v>1222</v>
      </c>
      <c r="H511" s="35" t="s">
        <v>56</v>
      </c>
      <c r="I511" s="36" t="s">
        <v>1029</v>
      </c>
      <c r="J511" s="13" t="s">
        <v>2</v>
      </c>
      <c r="K511" s="22" t="s">
        <v>1270</v>
      </c>
    </row>
    <row r="512" spans="2:11" ht="45" x14ac:dyDescent="0.25">
      <c r="B512" s="22">
        <v>512</v>
      </c>
      <c r="C512" s="22" t="s">
        <v>276</v>
      </c>
      <c r="D512" s="22" t="s">
        <v>234</v>
      </c>
      <c r="E512" s="23">
        <v>337.5</v>
      </c>
      <c r="F512" s="23">
        <v>337.5</v>
      </c>
      <c r="G512" s="34" t="s">
        <v>1222</v>
      </c>
      <c r="H512" s="35" t="s">
        <v>56</v>
      </c>
      <c r="I512" s="36" t="s">
        <v>883</v>
      </c>
      <c r="J512" s="13" t="s">
        <v>2</v>
      </c>
      <c r="K512" s="22" t="s">
        <v>1271</v>
      </c>
    </row>
    <row r="513" spans="2:11" ht="45" x14ac:dyDescent="0.25">
      <c r="B513" s="22">
        <v>513</v>
      </c>
      <c r="C513" s="22" t="s">
        <v>211</v>
      </c>
      <c r="D513" s="22" t="s">
        <v>110</v>
      </c>
      <c r="E513" s="22">
        <v>800</v>
      </c>
      <c r="F513" s="23">
        <v>800</v>
      </c>
      <c r="G513" s="34" t="s">
        <v>1222</v>
      </c>
      <c r="H513" s="35" t="s">
        <v>56</v>
      </c>
      <c r="I513" s="36" t="s">
        <v>880</v>
      </c>
      <c r="J513" s="13" t="s">
        <v>2</v>
      </c>
      <c r="K513" s="22" t="s">
        <v>1272</v>
      </c>
    </row>
    <row r="514" spans="2:11" ht="90" x14ac:dyDescent="0.25">
      <c r="B514" s="22">
        <v>514</v>
      </c>
      <c r="C514" s="22" t="s">
        <v>1348</v>
      </c>
      <c r="D514" s="22" t="s">
        <v>361</v>
      </c>
      <c r="E514" s="22">
        <f>400+500</f>
        <v>900</v>
      </c>
      <c r="F514" s="23">
        <v>1500</v>
      </c>
      <c r="G514" s="34" t="s">
        <v>1222</v>
      </c>
      <c r="H514" s="35" t="s">
        <v>56</v>
      </c>
      <c r="I514" s="36" t="s">
        <v>1113</v>
      </c>
      <c r="J514" s="39" t="s">
        <v>401</v>
      </c>
      <c r="K514" s="22" t="s">
        <v>1273</v>
      </c>
    </row>
    <row r="515" spans="2:11" ht="11.25" x14ac:dyDescent="0.25">
      <c r="B515" s="22">
        <v>515</v>
      </c>
      <c r="C515" s="22" t="s">
        <v>684</v>
      </c>
      <c r="D515" s="22" t="s">
        <v>910</v>
      </c>
      <c r="E515" s="22">
        <f>12800+5400+1400+1100+14400+5900</f>
        <v>41000</v>
      </c>
      <c r="F515" s="23">
        <v>41000</v>
      </c>
      <c r="G515" s="34" t="s">
        <v>1431</v>
      </c>
      <c r="H515" s="35" t="s">
        <v>56</v>
      </c>
      <c r="I515" s="36" t="s">
        <v>1016</v>
      </c>
      <c r="J515" s="13" t="s">
        <v>1432</v>
      </c>
      <c r="K515" s="22"/>
    </row>
    <row r="516" spans="2:11" ht="90" x14ac:dyDescent="0.25">
      <c r="B516" s="22">
        <v>516</v>
      </c>
      <c r="C516" s="22" t="s">
        <v>1349</v>
      </c>
      <c r="D516" s="22" t="s">
        <v>656</v>
      </c>
      <c r="E516" s="22">
        <v>0</v>
      </c>
      <c r="F516" s="23">
        <v>50000</v>
      </c>
      <c r="G516" s="34" t="s">
        <v>1431</v>
      </c>
      <c r="H516" s="35" t="s">
        <v>56</v>
      </c>
      <c r="I516" s="36" t="s">
        <v>1113</v>
      </c>
      <c r="J516" s="39" t="s">
        <v>699</v>
      </c>
      <c r="K516" s="22" t="s">
        <v>1274</v>
      </c>
    </row>
    <row r="517" spans="2:11" ht="45" x14ac:dyDescent="0.25">
      <c r="B517" s="22">
        <v>517</v>
      </c>
      <c r="C517" s="22" t="s">
        <v>1350</v>
      </c>
      <c r="D517" s="22" t="s">
        <v>1351</v>
      </c>
      <c r="E517" s="22">
        <v>368.5</v>
      </c>
      <c r="F517" s="23">
        <v>550</v>
      </c>
      <c r="G517" s="34" t="s">
        <v>1431</v>
      </c>
      <c r="H517" s="35" t="s">
        <v>56</v>
      </c>
      <c r="I517" s="36" t="s">
        <v>881</v>
      </c>
      <c r="J517" s="13" t="s">
        <v>2</v>
      </c>
      <c r="K517" s="22" t="s">
        <v>1275</v>
      </c>
    </row>
    <row r="518" spans="2:11" ht="45" x14ac:dyDescent="0.25">
      <c r="B518" s="22">
        <v>518</v>
      </c>
      <c r="C518" s="22" t="s">
        <v>1352</v>
      </c>
      <c r="D518" s="22" t="s">
        <v>108</v>
      </c>
      <c r="E518" s="22">
        <v>550</v>
      </c>
      <c r="F518" s="23">
        <v>550</v>
      </c>
      <c r="G518" s="34" t="s">
        <v>1431</v>
      </c>
      <c r="H518" s="35" t="s">
        <v>56</v>
      </c>
      <c r="I518" s="36" t="s">
        <v>881</v>
      </c>
      <c r="J518" s="13" t="s">
        <v>2</v>
      </c>
      <c r="K518" s="22" t="s">
        <v>1276</v>
      </c>
    </row>
    <row r="519" spans="2:11" ht="45" x14ac:dyDescent="0.25">
      <c r="B519" s="22">
        <v>519</v>
      </c>
      <c r="C519" s="22" t="s">
        <v>1352</v>
      </c>
      <c r="D519" s="22" t="s">
        <v>1182</v>
      </c>
      <c r="E519" s="22" t="s">
        <v>1562</v>
      </c>
      <c r="F519" s="23">
        <v>1900</v>
      </c>
      <c r="G519" s="34" t="s">
        <v>1431</v>
      </c>
      <c r="H519" s="35" t="s">
        <v>56</v>
      </c>
      <c r="I519" s="36" t="s">
        <v>876</v>
      </c>
      <c r="J519" s="13" t="s">
        <v>2</v>
      </c>
      <c r="K519" s="22" t="s">
        <v>1277</v>
      </c>
    </row>
    <row r="520" spans="2:11" ht="45" x14ac:dyDescent="0.25">
      <c r="B520" s="22">
        <v>520</v>
      </c>
      <c r="C520" s="22" t="s">
        <v>1353</v>
      </c>
      <c r="D520" s="22" t="s">
        <v>1182</v>
      </c>
      <c r="E520" s="22" t="s">
        <v>1544</v>
      </c>
      <c r="F520" s="23">
        <v>1807.5</v>
      </c>
      <c r="G520" s="34" t="s">
        <v>1431</v>
      </c>
      <c r="H520" s="35" t="s">
        <v>56</v>
      </c>
      <c r="I520" s="36" t="s">
        <v>876</v>
      </c>
      <c r="J520" s="13" t="s">
        <v>2</v>
      </c>
      <c r="K520" s="22" t="s">
        <v>1278</v>
      </c>
    </row>
    <row r="521" spans="2:11" ht="45" x14ac:dyDescent="0.25">
      <c r="B521" s="22">
        <v>521</v>
      </c>
      <c r="C521" s="22" t="s">
        <v>1353</v>
      </c>
      <c r="D521" s="22" t="s">
        <v>108</v>
      </c>
      <c r="E521" s="22">
        <v>660</v>
      </c>
      <c r="F521" s="23">
        <v>660</v>
      </c>
      <c r="G521" s="34" t="s">
        <v>1431</v>
      </c>
      <c r="H521" s="35" t="s">
        <v>56</v>
      </c>
      <c r="I521" s="36" t="s">
        <v>881</v>
      </c>
      <c r="J521" s="13" t="s">
        <v>2</v>
      </c>
      <c r="K521" s="22" t="s">
        <v>1279</v>
      </c>
    </row>
    <row r="522" spans="2:11" ht="45" x14ac:dyDescent="0.25">
      <c r="B522" s="22">
        <v>522</v>
      </c>
      <c r="C522" s="22" t="s">
        <v>74</v>
      </c>
      <c r="D522" s="22" t="s">
        <v>108</v>
      </c>
      <c r="E522" s="22">
        <v>544</v>
      </c>
      <c r="F522" s="23">
        <v>550</v>
      </c>
      <c r="G522" s="34" t="s">
        <v>1431</v>
      </c>
      <c r="H522" s="35" t="s">
        <v>56</v>
      </c>
      <c r="I522" s="36" t="s">
        <v>881</v>
      </c>
      <c r="J522" s="13" t="s">
        <v>2</v>
      </c>
      <c r="K522" s="22" t="s">
        <v>1280</v>
      </c>
    </row>
    <row r="523" spans="2:11" ht="45" x14ac:dyDescent="0.25">
      <c r="B523" s="22">
        <v>524</v>
      </c>
      <c r="C523" s="22" t="s">
        <v>333</v>
      </c>
      <c r="D523" s="22" t="s">
        <v>234</v>
      </c>
      <c r="E523" s="22" t="s">
        <v>1543</v>
      </c>
      <c r="F523" s="23">
        <v>1950</v>
      </c>
      <c r="G523" s="34" t="s">
        <v>1431</v>
      </c>
      <c r="H523" s="35" t="s">
        <v>56</v>
      </c>
      <c r="I523" s="36" t="s">
        <v>883</v>
      </c>
      <c r="J523" s="13" t="s">
        <v>2</v>
      </c>
      <c r="K523" s="22" t="s">
        <v>1281</v>
      </c>
    </row>
    <row r="524" spans="2:11" ht="45" x14ac:dyDescent="0.25">
      <c r="B524" s="22">
        <v>525</v>
      </c>
      <c r="C524" s="22" t="s">
        <v>1354</v>
      </c>
      <c r="D524" s="22" t="s">
        <v>110</v>
      </c>
      <c r="E524" s="22" t="s">
        <v>1542</v>
      </c>
      <c r="F524" s="23">
        <v>3200</v>
      </c>
      <c r="G524" s="34" t="s">
        <v>1431</v>
      </c>
      <c r="H524" s="35" t="s">
        <v>56</v>
      </c>
      <c r="I524" s="36" t="s">
        <v>880</v>
      </c>
      <c r="J524" s="13" t="s">
        <v>2</v>
      </c>
      <c r="K524" s="22" t="s">
        <v>1433</v>
      </c>
    </row>
    <row r="525" spans="2:11" ht="90" x14ac:dyDescent="0.25">
      <c r="B525" s="22">
        <v>526</v>
      </c>
      <c r="C525" s="22" t="s">
        <v>1355</v>
      </c>
      <c r="D525" s="22" t="s">
        <v>1356</v>
      </c>
      <c r="E525" s="22" t="s">
        <v>2218</v>
      </c>
      <c r="F525" s="23">
        <v>316064</v>
      </c>
      <c r="G525" s="34" t="s">
        <v>1431</v>
      </c>
      <c r="H525" s="35" t="s">
        <v>56</v>
      </c>
      <c r="I525" s="36" t="s">
        <v>567</v>
      </c>
      <c r="J525" s="39" t="s">
        <v>401</v>
      </c>
      <c r="K525" s="22" t="s">
        <v>1434</v>
      </c>
    </row>
    <row r="526" spans="2:11" ht="45" x14ac:dyDescent="0.25">
      <c r="B526" s="22">
        <v>527</v>
      </c>
      <c r="C526" s="22" t="s">
        <v>211</v>
      </c>
      <c r="D526" s="22" t="s">
        <v>110</v>
      </c>
      <c r="E526" s="22" t="s">
        <v>1534</v>
      </c>
      <c r="F526" s="23">
        <v>6000</v>
      </c>
      <c r="G526" s="34" t="s">
        <v>1435</v>
      </c>
      <c r="H526" s="35" t="s">
        <v>56</v>
      </c>
      <c r="I526" s="36" t="s">
        <v>880</v>
      </c>
      <c r="J526" s="13" t="s">
        <v>2</v>
      </c>
      <c r="K526" s="22" t="s">
        <v>1436</v>
      </c>
    </row>
    <row r="527" spans="2:11" ht="45" x14ac:dyDescent="0.25">
      <c r="B527" s="22">
        <v>528</v>
      </c>
      <c r="C527" s="22" t="s">
        <v>266</v>
      </c>
      <c r="D527" s="22" t="s">
        <v>234</v>
      </c>
      <c r="E527" s="22" t="s">
        <v>1539</v>
      </c>
      <c r="F527" s="23">
        <v>2275</v>
      </c>
      <c r="G527" s="34" t="s">
        <v>1435</v>
      </c>
      <c r="H527" s="35" t="s">
        <v>56</v>
      </c>
      <c r="I527" s="36" t="s">
        <v>883</v>
      </c>
      <c r="J527" s="13" t="s">
        <v>2</v>
      </c>
      <c r="K527" s="22" t="s">
        <v>1437</v>
      </c>
    </row>
    <row r="528" spans="2:11" ht="45" x14ac:dyDescent="0.25">
      <c r="B528" s="22">
        <v>529</v>
      </c>
      <c r="C528" s="22" t="s">
        <v>233</v>
      </c>
      <c r="D528" s="22" t="s">
        <v>234</v>
      </c>
      <c r="E528" s="22" t="s">
        <v>1538</v>
      </c>
      <c r="F528" s="23">
        <v>2040</v>
      </c>
      <c r="G528" s="34" t="s">
        <v>1435</v>
      </c>
      <c r="H528" s="35" t="s">
        <v>56</v>
      </c>
      <c r="I528" s="36" t="s">
        <v>883</v>
      </c>
      <c r="J528" s="13" t="s">
        <v>2</v>
      </c>
      <c r="K528" s="22" t="s">
        <v>1438</v>
      </c>
    </row>
    <row r="529" spans="2:11" ht="45" x14ac:dyDescent="0.25">
      <c r="B529" s="22">
        <v>530</v>
      </c>
      <c r="C529" s="22" t="s">
        <v>329</v>
      </c>
      <c r="D529" s="22" t="s">
        <v>108</v>
      </c>
      <c r="E529" s="22">
        <v>888.8</v>
      </c>
      <c r="F529" s="23">
        <v>960</v>
      </c>
      <c r="G529" s="34" t="s">
        <v>1435</v>
      </c>
      <c r="H529" s="35" t="s">
        <v>56</v>
      </c>
      <c r="I529" s="36" t="s">
        <v>881</v>
      </c>
      <c r="J529" s="13" t="s">
        <v>2</v>
      </c>
      <c r="K529" s="22" t="s">
        <v>1282</v>
      </c>
    </row>
    <row r="530" spans="2:11" ht="45" x14ac:dyDescent="0.25">
      <c r="B530" s="22">
        <v>531</v>
      </c>
      <c r="C530" s="22" t="s">
        <v>751</v>
      </c>
      <c r="D530" s="22" t="s">
        <v>108</v>
      </c>
      <c r="E530" s="22">
        <v>800</v>
      </c>
      <c r="F530" s="23">
        <v>800</v>
      </c>
      <c r="G530" s="34" t="s">
        <v>1435</v>
      </c>
      <c r="H530" s="35" t="s">
        <v>56</v>
      </c>
      <c r="I530" s="36" t="s">
        <v>881</v>
      </c>
      <c r="J530" s="13" t="s">
        <v>2</v>
      </c>
      <c r="K530" s="22" t="s">
        <v>1283</v>
      </c>
    </row>
    <row r="531" spans="2:11" ht="45" x14ac:dyDescent="0.25">
      <c r="B531" s="22">
        <v>532</v>
      </c>
      <c r="C531" s="22" t="s">
        <v>871</v>
      </c>
      <c r="D531" s="22" t="s">
        <v>108</v>
      </c>
      <c r="E531" s="22">
        <v>815.1</v>
      </c>
      <c r="F531" s="23">
        <v>960</v>
      </c>
      <c r="G531" s="34" t="s">
        <v>1435</v>
      </c>
      <c r="H531" s="35" t="s">
        <v>56</v>
      </c>
      <c r="I531" s="36" t="s">
        <v>881</v>
      </c>
      <c r="J531" s="13" t="s">
        <v>2</v>
      </c>
      <c r="K531" s="22" t="s">
        <v>1284</v>
      </c>
    </row>
    <row r="532" spans="2:11" ht="45" x14ac:dyDescent="0.25">
      <c r="B532" s="22">
        <v>533</v>
      </c>
      <c r="C532" s="22" t="s">
        <v>1357</v>
      </c>
      <c r="D532" s="22" t="s">
        <v>108</v>
      </c>
      <c r="E532" s="22">
        <v>709.55</v>
      </c>
      <c r="F532" s="23">
        <v>800</v>
      </c>
      <c r="G532" s="34" t="s">
        <v>1435</v>
      </c>
      <c r="H532" s="35" t="s">
        <v>56</v>
      </c>
      <c r="I532" s="36" t="s">
        <v>881</v>
      </c>
      <c r="J532" s="13" t="s">
        <v>2</v>
      </c>
      <c r="K532" s="22" t="s">
        <v>1285</v>
      </c>
    </row>
    <row r="533" spans="2:11" ht="45" x14ac:dyDescent="0.25">
      <c r="B533" s="22">
        <v>534</v>
      </c>
      <c r="C533" s="22" t="s">
        <v>139</v>
      </c>
      <c r="D533" s="22" t="s">
        <v>108</v>
      </c>
      <c r="E533" s="22">
        <f>574.93 +356.04+151.11 +118+307.4+142.31+398.99+179.48+416.07</f>
        <v>2644.33</v>
      </c>
      <c r="F533" s="23">
        <v>7000</v>
      </c>
      <c r="G533" s="34" t="s">
        <v>1435</v>
      </c>
      <c r="H533" s="35" t="s">
        <v>25</v>
      </c>
      <c r="I533" s="36" t="s">
        <v>881</v>
      </c>
      <c r="J533" s="13" t="s">
        <v>2</v>
      </c>
      <c r="K533" s="22" t="s">
        <v>1439</v>
      </c>
    </row>
    <row r="534" spans="2:11" ht="45" x14ac:dyDescent="0.25">
      <c r="B534" s="22">
        <v>535</v>
      </c>
      <c r="C534" s="22" t="s">
        <v>258</v>
      </c>
      <c r="D534" s="22" t="s">
        <v>108</v>
      </c>
      <c r="E534" s="22">
        <f>170.78+234.13+465.3</f>
        <v>870.21</v>
      </c>
      <c r="F534" s="23">
        <v>5000</v>
      </c>
      <c r="G534" s="34" t="s">
        <v>1435</v>
      </c>
      <c r="H534" s="35" t="s">
        <v>25</v>
      </c>
      <c r="I534" s="36" t="s">
        <v>881</v>
      </c>
      <c r="J534" s="13" t="s">
        <v>2</v>
      </c>
      <c r="K534" s="22" t="s">
        <v>1286</v>
      </c>
    </row>
    <row r="535" spans="2:11" ht="45" x14ac:dyDescent="0.25">
      <c r="B535" s="22">
        <v>536</v>
      </c>
      <c r="C535" s="22" t="s">
        <v>187</v>
      </c>
      <c r="D535" s="22" t="s">
        <v>108</v>
      </c>
      <c r="E535" s="22">
        <f>462.22+80.63+431.2</f>
        <v>974.05</v>
      </c>
      <c r="F535" s="23">
        <v>5000</v>
      </c>
      <c r="G535" s="34" t="s">
        <v>1435</v>
      </c>
      <c r="H535" s="35" t="s">
        <v>25</v>
      </c>
      <c r="I535" s="36" t="s">
        <v>881</v>
      </c>
      <c r="J535" s="13" t="s">
        <v>2</v>
      </c>
      <c r="K535" s="22" t="s">
        <v>1287</v>
      </c>
    </row>
    <row r="536" spans="2:11" ht="45" x14ac:dyDescent="0.25">
      <c r="B536" s="22">
        <v>537</v>
      </c>
      <c r="C536" s="22" t="s">
        <v>129</v>
      </c>
      <c r="D536" s="22" t="s">
        <v>108</v>
      </c>
      <c r="E536" s="22">
        <v>0</v>
      </c>
      <c r="F536" s="23">
        <v>5000</v>
      </c>
      <c r="G536" s="34" t="s">
        <v>1435</v>
      </c>
      <c r="H536" s="35" t="s">
        <v>25</v>
      </c>
      <c r="I536" s="36" t="s">
        <v>881</v>
      </c>
      <c r="J536" s="13" t="s">
        <v>2</v>
      </c>
      <c r="K536" s="22" t="s">
        <v>1288</v>
      </c>
    </row>
    <row r="537" spans="2:11" ht="45" x14ac:dyDescent="0.25">
      <c r="B537" s="22">
        <v>538</v>
      </c>
      <c r="C537" s="22" t="s">
        <v>1177</v>
      </c>
      <c r="D537" s="22" t="s">
        <v>1182</v>
      </c>
      <c r="E537" s="22" t="s">
        <v>1568</v>
      </c>
      <c r="F537" s="23">
        <v>5947.2</v>
      </c>
      <c r="G537" s="34" t="s">
        <v>1435</v>
      </c>
      <c r="H537" s="35" t="s">
        <v>56</v>
      </c>
      <c r="I537" s="36" t="s">
        <v>876</v>
      </c>
      <c r="J537" s="13" t="s">
        <v>2</v>
      </c>
      <c r="K537" s="22" t="s">
        <v>1289</v>
      </c>
    </row>
    <row r="538" spans="2:11" ht="45" x14ac:dyDescent="0.25">
      <c r="B538" s="22">
        <v>539</v>
      </c>
      <c r="C538" s="22" t="s">
        <v>934</v>
      </c>
      <c r="D538" s="22" t="s">
        <v>110</v>
      </c>
      <c r="E538" s="22" t="s">
        <v>1541</v>
      </c>
      <c r="F538" s="23">
        <v>1610</v>
      </c>
      <c r="G538" s="34" t="s">
        <v>1435</v>
      </c>
      <c r="H538" s="35" t="s">
        <v>56</v>
      </c>
      <c r="I538" s="36" t="s">
        <v>880</v>
      </c>
      <c r="J538" s="13" t="s">
        <v>2</v>
      </c>
      <c r="K538" s="22" t="s">
        <v>1290</v>
      </c>
    </row>
    <row r="539" spans="2:11" ht="45" x14ac:dyDescent="0.25">
      <c r="B539" s="22">
        <v>540</v>
      </c>
      <c r="C539" s="22" t="s">
        <v>329</v>
      </c>
      <c r="D539" s="22" t="s">
        <v>108</v>
      </c>
      <c r="E539" s="22" t="s">
        <v>1527</v>
      </c>
      <c r="F539" s="23">
        <v>1980</v>
      </c>
      <c r="G539" s="34" t="s">
        <v>1435</v>
      </c>
      <c r="H539" s="35" t="s">
        <v>56</v>
      </c>
      <c r="I539" s="36" t="s">
        <v>881</v>
      </c>
      <c r="J539" s="13" t="s">
        <v>2</v>
      </c>
      <c r="K539" s="22" t="s">
        <v>1291</v>
      </c>
    </row>
    <row r="540" spans="2:11" ht="45" x14ac:dyDescent="0.25">
      <c r="B540" s="22">
        <v>541</v>
      </c>
      <c r="C540" s="22" t="s">
        <v>497</v>
      </c>
      <c r="D540" s="22" t="s">
        <v>110</v>
      </c>
      <c r="E540" s="22" t="s">
        <v>847</v>
      </c>
      <c r="F540" s="23">
        <v>2600</v>
      </c>
      <c r="G540" s="34" t="s">
        <v>1435</v>
      </c>
      <c r="H540" s="35" t="s">
        <v>56</v>
      </c>
      <c r="I540" s="36" t="s">
        <v>880</v>
      </c>
      <c r="J540" s="13" t="s">
        <v>2</v>
      </c>
      <c r="K540" s="22" t="s">
        <v>1292</v>
      </c>
    </row>
    <row r="541" spans="2:11" ht="45" x14ac:dyDescent="0.25">
      <c r="B541" s="22">
        <v>542</v>
      </c>
      <c r="C541" s="22" t="s">
        <v>867</v>
      </c>
      <c r="D541" s="22" t="s">
        <v>234</v>
      </c>
      <c r="E541" s="22" t="s">
        <v>1540</v>
      </c>
      <c r="F541" s="23">
        <v>2592.5</v>
      </c>
      <c r="G541" s="34" t="s">
        <v>1435</v>
      </c>
      <c r="H541" s="35" t="s">
        <v>56</v>
      </c>
      <c r="I541" s="36" t="s">
        <v>883</v>
      </c>
      <c r="J541" s="13" t="s">
        <v>2</v>
      </c>
      <c r="K541" s="22" t="s">
        <v>1293</v>
      </c>
    </row>
    <row r="542" spans="2:11" ht="45" x14ac:dyDescent="0.25">
      <c r="B542" s="22">
        <v>543</v>
      </c>
      <c r="C542" s="22" t="s">
        <v>132</v>
      </c>
      <c r="D542" s="22" t="s">
        <v>1182</v>
      </c>
      <c r="E542" s="22" t="s">
        <v>1551</v>
      </c>
      <c r="F542" s="23">
        <v>2985</v>
      </c>
      <c r="G542" s="34" t="s">
        <v>1435</v>
      </c>
      <c r="H542" s="35" t="s">
        <v>56</v>
      </c>
      <c r="I542" s="36" t="s">
        <v>876</v>
      </c>
      <c r="J542" s="13" t="s">
        <v>2</v>
      </c>
      <c r="K542" s="22" t="s">
        <v>1294</v>
      </c>
    </row>
    <row r="543" spans="2:11" ht="45" x14ac:dyDescent="0.25">
      <c r="B543" s="22">
        <v>544</v>
      </c>
      <c r="C543" s="22" t="s">
        <v>903</v>
      </c>
      <c r="D543" s="22" t="s">
        <v>108</v>
      </c>
      <c r="E543" s="22">
        <v>960</v>
      </c>
      <c r="F543" s="23">
        <v>960</v>
      </c>
      <c r="G543" s="34" t="s">
        <v>1435</v>
      </c>
      <c r="H543" s="35" t="s">
        <v>56</v>
      </c>
      <c r="I543" s="36" t="s">
        <v>881</v>
      </c>
      <c r="J543" s="13" t="s">
        <v>2</v>
      </c>
      <c r="K543" s="22" t="s">
        <v>1295</v>
      </c>
    </row>
    <row r="544" spans="2:11" ht="45" x14ac:dyDescent="0.25">
      <c r="B544" s="22">
        <v>545</v>
      </c>
      <c r="C544" s="22" t="s">
        <v>132</v>
      </c>
      <c r="D544" s="22" t="s">
        <v>108</v>
      </c>
      <c r="E544" s="22">
        <v>958</v>
      </c>
      <c r="F544" s="23">
        <v>960</v>
      </c>
      <c r="G544" s="34" t="s">
        <v>1435</v>
      </c>
      <c r="H544" s="35" t="s">
        <v>56</v>
      </c>
      <c r="I544" s="36" t="s">
        <v>881</v>
      </c>
      <c r="J544" s="13" t="s">
        <v>2</v>
      </c>
      <c r="K544" s="22" t="s">
        <v>1296</v>
      </c>
    </row>
    <row r="545" spans="2:11" ht="45" x14ac:dyDescent="0.25">
      <c r="B545" s="22">
        <v>546</v>
      </c>
      <c r="C545" s="22" t="s">
        <v>319</v>
      </c>
      <c r="D545" s="22" t="s">
        <v>108</v>
      </c>
      <c r="E545" s="22">
        <v>283</v>
      </c>
      <c r="F545" s="23">
        <v>800</v>
      </c>
      <c r="G545" s="34" t="s">
        <v>1435</v>
      </c>
      <c r="H545" s="35" t="s">
        <v>56</v>
      </c>
      <c r="I545" s="36" t="s">
        <v>881</v>
      </c>
      <c r="J545" s="13" t="s">
        <v>2</v>
      </c>
      <c r="K545" s="22" t="s">
        <v>1297</v>
      </c>
    </row>
    <row r="546" spans="2:11" ht="45" x14ac:dyDescent="0.25">
      <c r="B546" s="22">
        <v>547</v>
      </c>
      <c r="C546" s="22" t="s">
        <v>958</v>
      </c>
      <c r="D546" s="22" t="s">
        <v>108</v>
      </c>
      <c r="E546" s="22">
        <v>957</v>
      </c>
      <c r="F546" s="23">
        <v>960</v>
      </c>
      <c r="G546" s="34" t="s">
        <v>1435</v>
      </c>
      <c r="H546" s="35" t="s">
        <v>56</v>
      </c>
      <c r="I546" s="36" t="s">
        <v>881</v>
      </c>
      <c r="J546" s="13" t="s">
        <v>2</v>
      </c>
      <c r="K546" s="22" t="s">
        <v>1298</v>
      </c>
    </row>
    <row r="547" spans="2:11" ht="45" x14ac:dyDescent="0.25">
      <c r="B547" s="22">
        <v>548</v>
      </c>
      <c r="C547" s="22" t="s">
        <v>1358</v>
      </c>
      <c r="D547" s="22" t="s">
        <v>93</v>
      </c>
      <c r="E547" s="22" t="s">
        <v>1533</v>
      </c>
      <c r="F547" s="23">
        <v>3097.5</v>
      </c>
      <c r="G547" s="34" t="s">
        <v>1435</v>
      </c>
      <c r="H547" s="35" t="s">
        <v>56</v>
      </c>
      <c r="I547" s="36" t="s">
        <v>881</v>
      </c>
      <c r="J547" s="13" t="s">
        <v>2</v>
      </c>
      <c r="K547" s="22" t="s">
        <v>1299</v>
      </c>
    </row>
    <row r="548" spans="2:11" ht="45" x14ac:dyDescent="0.25">
      <c r="B548" s="22">
        <v>549</v>
      </c>
      <c r="C548" s="50" t="s">
        <v>1359</v>
      </c>
      <c r="D548" s="22" t="s">
        <v>1182</v>
      </c>
      <c r="E548" s="22" t="s">
        <v>1550</v>
      </c>
      <c r="F548" s="23">
        <v>23923.200000000001</v>
      </c>
      <c r="G548" s="34" t="s">
        <v>1435</v>
      </c>
      <c r="H548" s="35" t="s">
        <v>56</v>
      </c>
      <c r="I548" s="36" t="s">
        <v>876</v>
      </c>
      <c r="J548" s="13" t="s">
        <v>2</v>
      </c>
      <c r="K548" s="22" t="s">
        <v>1300</v>
      </c>
    </row>
    <row r="549" spans="2:11" ht="45" x14ac:dyDescent="0.25">
      <c r="B549" s="22">
        <v>550</v>
      </c>
      <c r="C549" s="22" t="s">
        <v>499</v>
      </c>
      <c r="D549" s="22" t="s">
        <v>1360</v>
      </c>
      <c r="E549" s="22" t="s">
        <v>610</v>
      </c>
      <c r="F549" s="23">
        <v>1750</v>
      </c>
      <c r="G549" s="34" t="s">
        <v>1435</v>
      </c>
      <c r="H549" s="35" t="s">
        <v>56</v>
      </c>
      <c r="I549" s="36" t="s">
        <v>567</v>
      </c>
      <c r="J549" s="13" t="s">
        <v>2</v>
      </c>
      <c r="K549" s="22" t="s">
        <v>1301</v>
      </c>
    </row>
    <row r="550" spans="2:11" ht="22.5" customHeight="1" x14ac:dyDescent="0.25">
      <c r="B550" s="22">
        <v>551</v>
      </c>
      <c r="C550" s="22" t="s">
        <v>280</v>
      </c>
      <c r="D550" s="22" t="s">
        <v>281</v>
      </c>
      <c r="E550" s="22">
        <v>740</v>
      </c>
      <c r="F550" s="23">
        <v>740</v>
      </c>
      <c r="G550" s="34" t="s">
        <v>1435</v>
      </c>
      <c r="H550" s="35" t="s">
        <v>56</v>
      </c>
      <c r="I550" s="36" t="s">
        <v>1029</v>
      </c>
      <c r="J550" s="13" t="s">
        <v>2</v>
      </c>
      <c r="K550" s="22" t="s">
        <v>1302</v>
      </c>
    </row>
    <row r="551" spans="2:11" ht="45" x14ac:dyDescent="0.25">
      <c r="B551" s="22">
        <v>552</v>
      </c>
      <c r="C551" s="22" t="s">
        <v>280</v>
      </c>
      <c r="D551" s="22" t="s">
        <v>281</v>
      </c>
      <c r="E551" s="22" t="s">
        <v>1555</v>
      </c>
      <c r="F551" s="23">
        <v>4656</v>
      </c>
      <c r="G551" s="34" t="s">
        <v>1440</v>
      </c>
      <c r="H551" s="35" t="s">
        <v>56</v>
      </c>
      <c r="I551" s="36" t="s">
        <v>1029</v>
      </c>
      <c r="J551" s="13" t="s">
        <v>2</v>
      </c>
      <c r="K551" s="22" t="s">
        <v>1303</v>
      </c>
    </row>
    <row r="552" spans="2:11" ht="45" x14ac:dyDescent="0.25">
      <c r="B552" s="22">
        <v>553</v>
      </c>
      <c r="C552" s="22" t="s">
        <v>280</v>
      </c>
      <c r="D552" s="22" t="s">
        <v>281</v>
      </c>
      <c r="E552" s="22" t="s">
        <v>725</v>
      </c>
      <c r="F552" s="23">
        <v>6500</v>
      </c>
      <c r="G552" s="34" t="s">
        <v>1441</v>
      </c>
      <c r="H552" s="35" t="s">
        <v>56</v>
      </c>
      <c r="I552" s="36" t="s">
        <v>1029</v>
      </c>
      <c r="J552" s="13" t="s">
        <v>2</v>
      </c>
      <c r="K552" s="22" t="s">
        <v>1304</v>
      </c>
    </row>
    <row r="553" spans="2:11" ht="45" x14ac:dyDescent="0.25">
      <c r="B553" s="22">
        <v>554</v>
      </c>
      <c r="C553" s="22" t="s">
        <v>321</v>
      </c>
      <c r="D553" s="22" t="s">
        <v>281</v>
      </c>
      <c r="E553" s="22" t="s">
        <v>1552</v>
      </c>
      <c r="F553" s="23">
        <v>1885</v>
      </c>
      <c r="G553" s="34" t="s">
        <v>1441</v>
      </c>
      <c r="H553" s="35" t="s">
        <v>56</v>
      </c>
      <c r="I553" s="36" t="s">
        <v>1029</v>
      </c>
      <c r="J553" s="13" t="s">
        <v>2</v>
      </c>
      <c r="K553" s="22" t="s">
        <v>1305</v>
      </c>
    </row>
    <row r="554" spans="2:11" ht="45.75" x14ac:dyDescent="0.25">
      <c r="B554" s="22">
        <v>555</v>
      </c>
      <c r="C554" s="22" t="s">
        <v>928</v>
      </c>
      <c r="D554" s="22" t="s">
        <v>1361</v>
      </c>
      <c r="E554" s="22">
        <v>119</v>
      </c>
      <c r="F554" s="23">
        <v>119</v>
      </c>
      <c r="G554" s="34" t="s">
        <v>1442</v>
      </c>
      <c r="H554" s="35" t="s">
        <v>56</v>
      </c>
      <c r="I554" s="36" t="s">
        <v>1443</v>
      </c>
      <c r="J554" s="13" t="s">
        <v>5</v>
      </c>
      <c r="K554" s="22" t="s">
        <v>1306</v>
      </c>
    </row>
    <row r="555" spans="2:11" ht="45" x14ac:dyDescent="0.25">
      <c r="B555" s="22">
        <v>556</v>
      </c>
      <c r="C555" s="22" t="s">
        <v>1177</v>
      </c>
      <c r="D555" s="22" t="s">
        <v>1182</v>
      </c>
      <c r="E555" s="22" t="s">
        <v>1548</v>
      </c>
      <c r="F555" s="23">
        <v>2265.6</v>
      </c>
      <c r="G555" s="34" t="s">
        <v>1442</v>
      </c>
      <c r="H555" s="35" t="s">
        <v>56</v>
      </c>
      <c r="I555" s="36" t="s">
        <v>876</v>
      </c>
      <c r="J555" s="13" t="s">
        <v>2</v>
      </c>
      <c r="K555" s="22" t="s">
        <v>1307</v>
      </c>
    </row>
    <row r="556" spans="2:11" ht="90" x14ac:dyDescent="0.25">
      <c r="B556" s="22">
        <v>557</v>
      </c>
      <c r="C556" s="22" t="s">
        <v>655</v>
      </c>
      <c r="D556" s="22" t="s">
        <v>513</v>
      </c>
      <c r="E556" s="22" t="s">
        <v>1547</v>
      </c>
      <c r="F556" s="23">
        <v>9136.36</v>
      </c>
      <c r="G556" s="34" t="s">
        <v>1444</v>
      </c>
      <c r="H556" s="35" t="s">
        <v>56</v>
      </c>
      <c r="I556" s="36" t="s">
        <v>876</v>
      </c>
      <c r="J556" s="39" t="s">
        <v>401</v>
      </c>
      <c r="K556" s="22" t="s">
        <v>1308</v>
      </c>
    </row>
    <row r="557" spans="2:11" ht="45" x14ac:dyDescent="0.25">
      <c r="B557" s="22">
        <v>558</v>
      </c>
      <c r="C557" s="22" t="s">
        <v>672</v>
      </c>
      <c r="D557" s="22" t="s">
        <v>1182</v>
      </c>
      <c r="E557" s="22">
        <v>204</v>
      </c>
      <c r="F557" s="23">
        <v>204</v>
      </c>
      <c r="G557" s="34" t="s">
        <v>1444</v>
      </c>
      <c r="H557" s="35" t="s">
        <v>56</v>
      </c>
      <c r="I557" s="36" t="s">
        <v>876</v>
      </c>
      <c r="J557" s="13" t="s">
        <v>2</v>
      </c>
      <c r="K557" s="22" t="s">
        <v>1309</v>
      </c>
    </row>
    <row r="558" spans="2:11" ht="45" x14ac:dyDescent="0.25">
      <c r="B558" s="22">
        <v>559</v>
      </c>
      <c r="C558" s="22" t="s">
        <v>672</v>
      </c>
      <c r="D558" s="22" t="s">
        <v>108</v>
      </c>
      <c r="E558" s="22">
        <v>58.3</v>
      </c>
      <c r="F558" s="23">
        <v>60</v>
      </c>
      <c r="G558" s="34" t="s">
        <v>1444</v>
      </c>
      <c r="H558" s="35" t="s">
        <v>56</v>
      </c>
      <c r="I558" s="36" t="s">
        <v>881</v>
      </c>
      <c r="J558" s="13" t="s">
        <v>2</v>
      </c>
      <c r="K558" s="22" t="s">
        <v>1310</v>
      </c>
    </row>
    <row r="559" spans="2:11" ht="45" x14ac:dyDescent="0.25">
      <c r="B559" s="22">
        <v>560</v>
      </c>
      <c r="C559" s="22" t="s">
        <v>1362</v>
      </c>
      <c r="D559" s="22" t="s">
        <v>108</v>
      </c>
      <c r="E559" s="22">
        <v>48.4</v>
      </c>
      <c r="F559" s="23">
        <v>50</v>
      </c>
      <c r="G559" s="34" t="s">
        <v>1444</v>
      </c>
      <c r="H559" s="35" t="s">
        <v>56</v>
      </c>
      <c r="I559" s="36" t="s">
        <v>881</v>
      </c>
      <c r="J559" s="13" t="s">
        <v>2</v>
      </c>
      <c r="K559" s="22" t="s">
        <v>1311</v>
      </c>
    </row>
    <row r="560" spans="2:11" ht="45" x14ac:dyDescent="0.25">
      <c r="B560" s="22">
        <v>561</v>
      </c>
      <c r="C560" s="22" t="s">
        <v>333</v>
      </c>
      <c r="D560" s="22" t="s">
        <v>234</v>
      </c>
      <c r="E560" s="22">
        <v>375</v>
      </c>
      <c r="F560" s="23">
        <v>375</v>
      </c>
      <c r="G560" s="34" t="s">
        <v>1444</v>
      </c>
      <c r="H560" s="35" t="s">
        <v>56</v>
      </c>
      <c r="I560" s="36" t="s">
        <v>883</v>
      </c>
      <c r="J560" s="13" t="s">
        <v>2</v>
      </c>
      <c r="K560" s="22" t="s">
        <v>1312</v>
      </c>
    </row>
    <row r="561" spans="2:11" ht="45" x14ac:dyDescent="0.25">
      <c r="B561" s="22">
        <v>562</v>
      </c>
      <c r="C561" s="22" t="s">
        <v>333</v>
      </c>
      <c r="D561" s="22" t="s">
        <v>110</v>
      </c>
      <c r="E561" s="22">
        <v>375</v>
      </c>
      <c r="F561" s="23">
        <v>375</v>
      </c>
      <c r="G561" s="34" t="s">
        <v>1444</v>
      </c>
      <c r="H561" s="35" t="s">
        <v>56</v>
      </c>
      <c r="I561" s="36" t="s">
        <v>880</v>
      </c>
      <c r="J561" s="13" t="s">
        <v>2</v>
      </c>
      <c r="K561" s="22" t="s">
        <v>1445</v>
      </c>
    </row>
    <row r="562" spans="2:11" ht="45" x14ac:dyDescent="0.25">
      <c r="B562" s="22">
        <v>563</v>
      </c>
      <c r="C562" s="22" t="s">
        <v>1363</v>
      </c>
      <c r="D562" s="22" t="s">
        <v>108</v>
      </c>
      <c r="E562" s="22">
        <v>800</v>
      </c>
      <c r="F562" s="23">
        <v>800</v>
      </c>
      <c r="G562" s="34" t="s">
        <v>1444</v>
      </c>
      <c r="H562" s="35" t="s">
        <v>56</v>
      </c>
      <c r="I562" s="36" t="s">
        <v>881</v>
      </c>
      <c r="J562" s="13" t="s">
        <v>2</v>
      </c>
      <c r="K562" s="22" t="s">
        <v>1446</v>
      </c>
    </row>
    <row r="563" spans="2:11" ht="45.75" x14ac:dyDescent="0.25">
      <c r="B563" s="22" t="s">
        <v>1364</v>
      </c>
      <c r="C563" s="22" t="s">
        <v>774</v>
      </c>
      <c r="D563" s="22" t="s">
        <v>1365</v>
      </c>
      <c r="E563" s="22">
        <v>354</v>
      </c>
      <c r="F563" s="23">
        <v>354</v>
      </c>
      <c r="G563" s="34" t="s">
        <v>1444</v>
      </c>
      <c r="H563" s="35" t="s">
        <v>56</v>
      </c>
      <c r="I563" s="36" t="s">
        <v>572</v>
      </c>
      <c r="J563" s="13" t="s">
        <v>5</v>
      </c>
      <c r="K563" s="22" t="s">
        <v>1447</v>
      </c>
    </row>
    <row r="564" spans="2:11" ht="45" x14ac:dyDescent="0.25">
      <c r="B564" s="22">
        <v>564</v>
      </c>
      <c r="C564" s="22" t="s">
        <v>1177</v>
      </c>
      <c r="D564" s="22" t="s">
        <v>1182</v>
      </c>
      <c r="E564" s="22" t="s">
        <v>1556</v>
      </c>
      <c r="F564" s="23">
        <v>3540</v>
      </c>
      <c r="G564" s="34" t="s">
        <v>1444</v>
      </c>
      <c r="H564" s="35" t="s">
        <v>56</v>
      </c>
      <c r="I564" s="36" t="s">
        <v>876</v>
      </c>
      <c r="J564" s="13" t="s">
        <v>2</v>
      </c>
      <c r="K564" s="22" t="s">
        <v>1313</v>
      </c>
    </row>
    <row r="565" spans="2:11" ht="45" x14ac:dyDescent="0.25">
      <c r="B565" s="22">
        <v>565</v>
      </c>
      <c r="C565" s="22" t="s">
        <v>934</v>
      </c>
      <c r="D565" s="22" t="s">
        <v>110</v>
      </c>
      <c r="E565" s="22" t="s">
        <v>1554</v>
      </c>
      <c r="F565" s="23">
        <v>1150</v>
      </c>
      <c r="G565" s="34" t="s">
        <v>1444</v>
      </c>
      <c r="H565" s="35" t="s">
        <v>56</v>
      </c>
      <c r="I565" s="36" t="s">
        <v>880</v>
      </c>
      <c r="J565" s="13" t="s">
        <v>2</v>
      </c>
      <c r="K565" s="22" t="s">
        <v>1314</v>
      </c>
    </row>
    <row r="566" spans="2:11" ht="45" x14ac:dyDescent="0.25">
      <c r="B566" s="22">
        <v>566</v>
      </c>
      <c r="C566" s="22" t="s">
        <v>907</v>
      </c>
      <c r="D566" s="22" t="s">
        <v>234</v>
      </c>
      <c r="E566" s="22">
        <v>670</v>
      </c>
      <c r="F566" s="23">
        <v>670</v>
      </c>
      <c r="G566" s="34" t="s">
        <v>1444</v>
      </c>
      <c r="H566" s="35" t="s">
        <v>56</v>
      </c>
      <c r="I566" s="36" t="s">
        <v>883</v>
      </c>
      <c r="J566" s="13" t="s">
        <v>2</v>
      </c>
      <c r="K566" s="22" t="s">
        <v>1315</v>
      </c>
    </row>
    <row r="567" spans="2:11" ht="45" x14ac:dyDescent="0.25">
      <c r="B567" s="22">
        <v>567</v>
      </c>
      <c r="C567" s="22" t="s">
        <v>868</v>
      </c>
      <c r="D567" s="22" t="s">
        <v>110</v>
      </c>
      <c r="E567" s="22" t="s">
        <v>1539</v>
      </c>
      <c r="F567" s="23">
        <v>2275</v>
      </c>
      <c r="G567" s="34" t="s">
        <v>1448</v>
      </c>
      <c r="H567" s="35" t="s">
        <v>56</v>
      </c>
      <c r="I567" s="36" t="s">
        <v>880</v>
      </c>
      <c r="J567" s="13" t="s">
        <v>2</v>
      </c>
      <c r="K567" s="22" t="s">
        <v>1316</v>
      </c>
    </row>
    <row r="568" spans="2:11" ht="45" x14ac:dyDescent="0.25">
      <c r="B568" s="22">
        <v>568</v>
      </c>
      <c r="C568" s="22" t="s">
        <v>1366</v>
      </c>
      <c r="D568" s="40" t="s">
        <v>234</v>
      </c>
      <c r="E568" s="22" t="s">
        <v>1559</v>
      </c>
      <c r="F568" s="23">
        <v>2360</v>
      </c>
      <c r="G568" s="34" t="s">
        <v>1448</v>
      </c>
      <c r="H568" s="35" t="s">
        <v>56</v>
      </c>
      <c r="I568" s="36" t="s">
        <v>883</v>
      </c>
      <c r="J568" s="13" t="s">
        <v>2</v>
      </c>
      <c r="K568" s="22" t="s">
        <v>1317</v>
      </c>
    </row>
    <row r="569" spans="2:11" ht="45" x14ac:dyDescent="0.25">
      <c r="B569" s="22">
        <v>569</v>
      </c>
      <c r="C569" s="22" t="s">
        <v>236</v>
      </c>
      <c r="D569" s="22" t="s">
        <v>1182</v>
      </c>
      <c r="E569" s="22">
        <v>330</v>
      </c>
      <c r="F569" s="23">
        <v>330</v>
      </c>
      <c r="G569" s="34" t="s">
        <v>1448</v>
      </c>
      <c r="H569" s="35" t="s">
        <v>56</v>
      </c>
      <c r="I569" s="36" t="s">
        <v>876</v>
      </c>
      <c r="J569" s="13" t="s">
        <v>2</v>
      </c>
      <c r="K569" s="22" t="s">
        <v>1318</v>
      </c>
    </row>
    <row r="570" spans="2:11" ht="45" x14ac:dyDescent="0.25">
      <c r="B570" s="22">
        <v>570</v>
      </c>
      <c r="C570" s="22" t="s">
        <v>237</v>
      </c>
      <c r="D570" s="22" t="s">
        <v>108</v>
      </c>
      <c r="E570" s="22">
        <v>294</v>
      </c>
      <c r="F570" s="23">
        <v>200</v>
      </c>
      <c r="G570" s="34" t="s">
        <v>1448</v>
      </c>
      <c r="H570" s="35" t="s">
        <v>56</v>
      </c>
      <c r="I570" s="36" t="s">
        <v>881</v>
      </c>
      <c r="J570" s="13" t="s">
        <v>2</v>
      </c>
      <c r="K570" s="22" t="s">
        <v>1319</v>
      </c>
    </row>
    <row r="571" spans="2:11" ht="45" x14ac:dyDescent="0.25">
      <c r="B571" s="22">
        <v>571</v>
      </c>
      <c r="C571" s="22" t="s">
        <v>329</v>
      </c>
      <c r="D571" s="22" t="s">
        <v>108</v>
      </c>
      <c r="E571" s="22">
        <v>55.4</v>
      </c>
      <c r="F571" s="23">
        <v>100</v>
      </c>
      <c r="G571" s="34" t="s">
        <v>1448</v>
      </c>
      <c r="H571" s="35" t="s">
        <v>56</v>
      </c>
      <c r="I571" s="36" t="s">
        <v>881</v>
      </c>
      <c r="J571" s="13" t="s">
        <v>2</v>
      </c>
      <c r="K571" s="22" t="s">
        <v>1320</v>
      </c>
    </row>
    <row r="572" spans="2:11" ht="45" x14ac:dyDescent="0.25">
      <c r="B572" s="22">
        <v>572</v>
      </c>
      <c r="C572" s="22" t="s">
        <v>1367</v>
      </c>
      <c r="D572" s="22" t="s">
        <v>1182</v>
      </c>
      <c r="E572" s="22">
        <v>100</v>
      </c>
      <c r="F572" s="23">
        <v>100</v>
      </c>
      <c r="G572" s="34" t="s">
        <v>1448</v>
      </c>
      <c r="H572" s="35" t="s">
        <v>56</v>
      </c>
      <c r="I572" s="36" t="s">
        <v>876</v>
      </c>
      <c r="J572" s="13" t="s">
        <v>2</v>
      </c>
      <c r="K572" s="22" t="s">
        <v>1321</v>
      </c>
    </row>
    <row r="573" spans="2:11" ht="45" x14ac:dyDescent="0.25">
      <c r="B573" s="22">
        <v>573</v>
      </c>
      <c r="C573" s="22" t="s">
        <v>320</v>
      </c>
      <c r="D573" s="22" t="s">
        <v>1182</v>
      </c>
      <c r="E573" s="22">
        <v>684.28</v>
      </c>
      <c r="F573" s="23">
        <v>684.28</v>
      </c>
      <c r="G573" s="34" t="s">
        <v>1448</v>
      </c>
      <c r="H573" s="35" t="s">
        <v>56</v>
      </c>
      <c r="I573" s="36" t="s">
        <v>876</v>
      </c>
      <c r="J573" s="13" t="s">
        <v>2</v>
      </c>
      <c r="K573" s="22" t="s">
        <v>1322</v>
      </c>
    </row>
    <row r="574" spans="2:11" ht="45" x14ac:dyDescent="0.25">
      <c r="B574" s="22">
        <v>574</v>
      </c>
      <c r="C574" s="22" t="s">
        <v>109</v>
      </c>
      <c r="D574" s="22" t="s">
        <v>234</v>
      </c>
      <c r="E574" s="22" t="s">
        <v>1565</v>
      </c>
      <c r="F574" s="23">
        <v>4000</v>
      </c>
      <c r="G574" s="34" t="s">
        <v>1448</v>
      </c>
      <c r="H574" s="35" t="s">
        <v>56</v>
      </c>
      <c r="I574" s="36" t="s">
        <v>883</v>
      </c>
      <c r="J574" s="13" t="s">
        <v>2</v>
      </c>
      <c r="K574" s="22" t="s">
        <v>1323</v>
      </c>
    </row>
    <row r="575" spans="2:11" ht="45" x14ac:dyDescent="0.25">
      <c r="B575" s="22">
        <v>575</v>
      </c>
      <c r="C575" s="22" t="s">
        <v>109</v>
      </c>
      <c r="D575" s="22" t="s">
        <v>110</v>
      </c>
      <c r="E575" s="22" t="s">
        <v>1566</v>
      </c>
      <c r="F575" s="23">
        <v>7000</v>
      </c>
      <c r="G575" s="34" t="s">
        <v>1448</v>
      </c>
      <c r="H575" s="35" t="s">
        <v>56</v>
      </c>
      <c r="I575" s="36" t="s">
        <v>880</v>
      </c>
      <c r="J575" s="13" t="s">
        <v>2</v>
      </c>
      <c r="K575" s="22" t="s">
        <v>1324</v>
      </c>
    </row>
    <row r="576" spans="2:11" ht="45.75" x14ac:dyDescent="0.25">
      <c r="B576" s="22">
        <v>577</v>
      </c>
      <c r="C576" s="22" t="s">
        <v>1368</v>
      </c>
      <c r="D576" s="22" t="s">
        <v>1369</v>
      </c>
      <c r="E576" s="22">
        <v>360</v>
      </c>
      <c r="F576" s="23">
        <v>360</v>
      </c>
      <c r="G576" s="34" t="s">
        <v>1448</v>
      </c>
      <c r="H576" s="35" t="s">
        <v>56</v>
      </c>
      <c r="I576" s="36" t="s">
        <v>1449</v>
      </c>
      <c r="J576" s="13" t="s">
        <v>5</v>
      </c>
      <c r="K576" s="41" t="s">
        <v>1325</v>
      </c>
    </row>
    <row r="577" spans="2:11" ht="45.75" x14ac:dyDescent="0.25">
      <c r="B577" s="22">
        <v>578</v>
      </c>
      <c r="C577" s="22" t="s">
        <v>1370</v>
      </c>
      <c r="D577" s="22" t="s">
        <v>1371</v>
      </c>
      <c r="E577" s="22">
        <v>140</v>
      </c>
      <c r="F577" s="23">
        <v>140</v>
      </c>
      <c r="G577" s="34" t="s">
        <v>1450</v>
      </c>
      <c r="H577" s="35" t="s">
        <v>56</v>
      </c>
      <c r="I577" s="36" t="s">
        <v>1451</v>
      </c>
      <c r="J577" s="13" t="s">
        <v>5</v>
      </c>
      <c r="K577" s="41" t="s">
        <v>1326</v>
      </c>
    </row>
    <row r="578" spans="2:11" ht="45" x14ac:dyDescent="0.25">
      <c r="B578" s="22">
        <v>579</v>
      </c>
      <c r="C578" s="40" t="s">
        <v>1177</v>
      </c>
      <c r="D578" s="40" t="s">
        <v>93</v>
      </c>
      <c r="E578" s="22">
        <v>177</v>
      </c>
      <c r="F578" s="51">
        <v>177</v>
      </c>
      <c r="G578" s="34" t="s">
        <v>1450</v>
      </c>
      <c r="H578" s="35" t="s">
        <v>56</v>
      </c>
      <c r="I578" s="52" t="s">
        <v>881</v>
      </c>
      <c r="J578" s="13" t="s">
        <v>2</v>
      </c>
      <c r="K578" s="41" t="s">
        <v>1327</v>
      </c>
    </row>
    <row r="579" spans="2:11" ht="45" x14ac:dyDescent="0.25">
      <c r="B579" s="22">
        <v>580</v>
      </c>
      <c r="C579" s="22" t="s">
        <v>237</v>
      </c>
      <c r="D579" s="22" t="s">
        <v>108</v>
      </c>
      <c r="E579" s="22">
        <v>200</v>
      </c>
      <c r="F579" s="23">
        <v>200</v>
      </c>
      <c r="G579" s="34" t="s">
        <v>1452</v>
      </c>
      <c r="H579" s="35" t="s">
        <v>56</v>
      </c>
      <c r="I579" s="36" t="s">
        <v>881</v>
      </c>
      <c r="J579" s="13" t="s">
        <v>2</v>
      </c>
      <c r="K579" s="41" t="s">
        <v>1328</v>
      </c>
    </row>
    <row r="580" spans="2:11" ht="45" x14ac:dyDescent="0.25">
      <c r="B580" s="22">
        <v>581</v>
      </c>
      <c r="C580" s="22" t="s">
        <v>1372</v>
      </c>
      <c r="D580" s="22" t="s">
        <v>234</v>
      </c>
      <c r="E580" s="22" t="s">
        <v>1553</v>
      </c>
      <c r="F580" s="23">
        <v>2062.5</v>
      </c>
      <c r="G580" s="34" t="s">
        <v>1452</v>
      </c>
      <c r="H580" s="35" t="s">
        <v>56</v>
      </c>
      <c r="I580" s="36" t="s">
        <v>883</v>
      </c>
      <c r="J580" s="13" t="s">
        <v>2</v>
      </c>
      <c r="K580" s="41" t="s">
        <v>1329</v>
      </c>
    </row>
    <row r="581" spans="2:11" ht="45" x14ac:dyDescent="0.25">
      <c r="B581" s="22">
        <v>582</v>
      </c>
      <c r="C581" s="22" t="s">
        <v>109</v>
      </c>
      <c r="D581" s="22" t="s">
        <v>110</v>
      </c>
      <c r="E581" s="22" t="s">
        <v>607</v>
      </c>
      <c r="F581" s="23">
        <v>1400</v>
      </c>
      <c r="G581" s="34" t="s">
        <v>1452</v>
      </c>
      <c r="H581" s="35" t="s">
        <v>56</v>
      </c>
      <c r="I581" s="36" t="s">
        <v>880</v>
      </c>
      <c r="J581" s="13" t="s">
        <v>2</v>
      </c>
      <c r="K581" s="41" t="s">
        <v>1330</v>
      </c>
    </row>
    <row r="582" spans="2:11" ht="45" x14ac:dyDescent="0.25">
      <c r="B582" s="22">
        <v>583</v>
      </c>
      <c r="C582" s="22" t="s">
        <v>903</v>
      </c>
      <c r="D582" s="22" t="s">
        <v>108</v>
      </c>
      <c r="E582" s="22">
        <v>57.82</v>
      </c>
      <c r="F582" s="23">
        <v>60</v>
      </c>
      <c r="G582" s="34" t="s">
        <v>1452</v>
      </c>
      <c r="H582" s="35" t="s">
        <v>56</v>
      </c>
      <c r="I582" s="36" t="s">
        <v>881</v>
      </c>
      <c r="J582" s="13" t="s">
        <v>2</v>
      </c>
      <c r="K582" s="41" t="s">
        <v>1331</v>
      </c>
    </row>
    <row r="583" spans="2:11" ht="45" x14ac:dyDescent="0.25">
      <c r="B583" s="22">
        <v>584</v>
      </c>
      <c r="C583" s="22" t="s">
        <v>321</v>
      </c>
      <c r="D583" s="22" t="s">
        <v>281</v>
      </c>
      <c r="E583" s="22">
        <v>930</v>
      </c>
      <c r="F583" s="23">
        <v>930</v>
      </c>
      <c r="G583" s="34" t="s">
        <v>1452</v>
      </c>
      <c r="H583" s="35" t="s">
        <v>56</v>
      </c>
      <c r="I583" s="36" t="s">
        <v>1029</v>
      </c>
      <c r="J583" s="13" t="s">
        <v>2</v>
      </c>
      <c r="K583" s="41" t="s">
        <v>1332</v>
      </c>
    </row>
    <row r="584" spans="2:11" ht="45" x14ac:dyDescent="0.25">
      <c r="B584" s="22">
        <v>585</v>
      </c>
      <c r="C584" s="22" t="s">
        <v>280</v>
      </c>
      <c r="D584" s="22" t="s">
        <v>281</v>
      </c>
      <c r="E584" s="22" t="s">
        <v>1574</v>
      </c>
      <c r="F584" s="23">
        <v>5037</v>
      </c>
      <c r="G584" s="34" t="s">
        <v>1452</v>
      </c>
      <c r="H584" s="35" t="s">
        <v>56</v>
      </c>
      <c r="I584" s="36" t="s">
        <v>1029</v>
      </c>
      <c r="J584" s="13" t="s">
        <v>2</v>
      </c>
      <c r="K584" s="41" t="s">
        <v>1453</v>
      </c>
    </row>
    <row r="585" spans="2:11" ht="45.75" x14ac:dyDescent="0.25">
      <c r="B585" s="22">
        <v>586</v>
      </c>
      <c r="C585" s="22" t="s">
        <v>1373</v>
      </c>
      <c r="D585" s="22" t="s">
        <v>1374</v>
      </c>
      <c r="E585" s="22" t="s">
        <v>1818</v>
      </c>
      <c r="F585" s="23">
        <v>1199</v>
      </c>
      <c r="G585" s="34" t="s">
        <v>1454</v>
      </c>
      <c r="H585" s="35" t="s">
        <v>56</v>
      </c>
      <c r="I585" s="36" t="s">
        <v>1455</v>
      </c>
      <c r="J585" s="13" t="s">
        <v>5</v>
      </c>
      <c r="K585" s="41" t="s">
        <v>1456</v>
      </c>
    </row>
    <row r="586" spans="2:11" ht="45" x14ac:dyDescent="0.25">
      <c r="B586" s="22">
        <v>587</v>
      </c>
      <c r="C586" s="22" t="s">
        <v>189</v>
      </c>
      <c r="D586" s="22" t="s">
        <v>1182</v>
      </c>
      <c r="E586" s="22">
        <v>196</v>
      </c>
      <c r="F586" s="23">
        <v>196</v>
      </c>
      <c r="G586" s="34" t="s">
        <v>1457</v>
      </c>
      <c r="H586" s="35" t="s">
        <v>56</v>
      </c>
      <c r="I586" s="36" t="s">
        <v>876</v>
      </c>
      <c r="J586" s="13" t="s">
        <v>2</v>
      </c>
      <c r="K586" s="41" t="s">
        <v>1458</v>
      </c>
    </row>
    <row r="587" spans="2:11" ht="45" x14ac:dyDescent="0.25">
      <c r="B587" s="22">
        <v>589</v>
      </c>
      <c r="C587" s="22" t="s">
        <v>1375</v>
      </c>
      <c r="D587" s="22" t="s">
        <v>1182</v>
      </c>
      <c r="E587" s="22">
        <v>140</v>
      </c>
      <c r="F587" s="23">
        <v>140</v>
      </c>
      <c r="G587" s="34" t="s">
        <v>1457</v>
      </c>
      <c r="H587" s="35" t="s">
        <v>56</v>
      </c>
      <c r="I587" s="36" t="s">
        <v>876</v>
      </c>
      <c r="J587" s="13" t="s">
        <v>2</v>
      </c>
      <c r="K587" s="41" t="s">
        <v>1459</v>
      </c>
    </row>
    <row r="588" spans="2:11" ht="45.75" x14ac:dyDescent="0.25">
      <c r="B588" s="22">
        <v>590</v>
      </c>
      <c r="C588" s="22" t="s">
        <v>1376</v>
      </c>
      <c r="D588" s="22" t="s">
        <v>1377</v>
      </c>
      <c r="E588" s="22">
        <v>732.6</v>
      </c>
      <c r="F588" s="23">
        <v>732.6</v>
      </c>
      <c r="G588" s="34" t="s">
        <v>1457</v>
      </c>
      <c r="H588" s="35" t="s">
        <v>56</v>
      </c>
      <c r="I588" s="36" t="s">
        <v>1449</v>
      </c>
      <c r="J588" s="13" t="s">
        <v>5</v>
      </c>
      <c r="K588" s="41" t="s">
        <v>1460</v>
      </c>
    </row>
    <row r="589" spans="2:11" ht="45" x14ac:dyDescent="0.25">
      <c r="B589" s="22">
        <v>591</v>
      </c>
      <c r="C589" s="22" t="s">
        <v>1378</v>
      </c>
      <c r="D589" s="22" t="s">
        <v>281</v>
      </c>
      <c r="E589" s="22" t="s">
        <v>1573</v>
      </c>
      <c r="F589" s="23" t="s">
        <v>1573</v>
      </c>
      <c r="G589" s="34" t="s">
        <v>1457</v>
      </c>
      <c r="H589" s="35" t="s">
        <v>56</v>
      </c>
      <c r="I589" s="36" t="s">
        <v>1029</v>
      </c>
      <c r="J589" s="13" t="s">
        <v>2</v>
      </c>
      <c r="K589" s="41" t="s">
        <v>1461</v>
      </c>
    </row>
    <row r="590" spans="2:11" ht="45" x14ac:dyDescent="0.25">
      <c r="B590" s="22">
        <v>592</v>
      </c>
      <c r="C590" s="53" t="s">
        <v>211</v>
      </c>
      <c r="D590" s="22" t="s">
        <v>110</v>
      </c>
      <c r="E590" s="22" t="s">
        <v>1563</v>
      </c>
      <c r="F590" s="23">
        <v>1650</v>
      </c>
      <c r="G590" s="34" t="s">
        <v>1462</v>
      </c>
      <c r="H590" s="35" t="s">
        <v>56</v>
      </c>
      <c r="I590" s="36" t="s">
        <v>880</v>
      </c>
      <c r="J590" s="13" t="s">
        <v>2</v>
      </c>
      <c r="K590" s="41" t="s">
        <v>1463</v>
      </c>
    </row>
    <row r="591" spans="2:11" ht="45" x14ac:dyDescent="0.25">
      <c r="B591" s="22">
        <v>593</v>
      </c>
      <c r="C591" s="22" t="s">
        <v>867</v>
      </c>
      <c r="D591" s="22" t="s">
        <v>234</v>
      </c>
      <c r="E591" s="22" t="s">
        <v>1564</v>
      </c>
      <c r="F591" s="23">
        <v>1412.5</v>
      </c>
      <c r="G591" s="34" t="s">
        <v>1462</v>
      </c>
      <c r="H591" s="35" t="s">
        <v>56</v>
      </c>
      <c r="I591" s="36" t="s">
        <v>883</v>
      </c>
      <c r="J591" s="13" t="s">
        <v>2</v>
      </c>
      <c r="K591" s="41" t="s">
        <v>1464</v>
      </c>
    </row>
    <row r="592" spans="2:11" ht="45" x14ac:dyDescent="0.25">
      <c r="B592" s="22">
        <v>594</v>
      </c>
      <c r="C592" s="22" t="s">
        <v>329</v>
      </c>
      <c r="D592" s="22" t="s">
        <v>108</v>
      </c>
      <c r="E592" s="22">
        <v>293.10000000000002</v>
      </c>
      <c r="F592" s="23">
        <v>420</v>
      </c>
      <c r="G592" s="34" t="s">
        <v>1462</v>
      </c>
      <c r="H592" s="35" t="s">
        <v>56</v>
      </c>
      <c r="I592" s="36" t="s">
        <v>881</v>
      </c>
      <c r="J592" s="13" t="s">
        <v>2</v>
      </c>
      <c r="K592" s="41" t="s">
        <v>1465</v>
      </c>
    </row>
    <row r="593" spans="2:11" ht="45" x14ac:dyDescent="0.25">
      <c r="B593" s="22">
        <v>595</v>
      </c>
      <c r="C593" s="22" t="s">
        <v>1379</v>
      </c>
      <c r="D593" s="22" t="s">
        <v>108</v>
      </c>
      <c r="E593" s="22">
        <v>700</v>
      </c>
      <c r="F593" s="23">
        <v>700</v>
      </c>
      <c r="G593" s="34" t="s">
        <v>1462</v>
      </c>
      <c r="H593" s="35" t="s">
        <v>56</v>
      </c>
      <c r="I593" s="36" t="s">
        <v>881</v>
      </c>
      <c r="J593" s="13" t="s">
        <v>2</v>
      </c>
      <c r="K593" s="41" t="s">
        <v>1466</v>
      </c>
    </row>
    <row r="594" spans="2:11" ht="45" x14ac:dyDescent="0.25">
      <c r="B594" s="22">
        <v>596</v>
      </c>
      <c r="C594" s="41" t="s">
        <v>239</v>
      </c>
      <c r="D594" s="22" t="s">
        <v>108</v>
      </c>
      <c r="E594" s="22">
        <v>102.96</v>
      </c>
      <c r="F594" s="23">
        <v>3000</v>
      </c>
      <c r="G594" s="34" t="s">
        <v>1462</v>
      </c>
      <c r="H594" s="35" t="s">
        <v>56</v>
      </c>
      <c r="I594" s="36" t="s">
        <v>881</v>
      </c>
      <c r="J594" s="13" t="s">
        <v>2</v>
      </c>
      <c r="K594" s="41" t="s">
        <v>1467</v>
      </c>
    </row>
    <row r="595" spans="2:11" ht="45" x14ac:dyDescent="0.25">
      <c r="B595" s="22">
        <v>597</v>
      </c>
      <c r="C595" s="41" t="s">
        <v>1380</v>
      </c>
      <c r="D595" s="22" t="s">
        <v>1182</v>
      </c>
      <c r="E595" s="22">
        <v>70</v>
      </c>
      <c r="F595" s="23">
        <v>70</v>
      </c>
      <c r="G595" s="34" t="s">
        <v>1462</v>
      </c>
      <c r="H595" s="35" t="s">
        <v>56</v>
      </c>
      <c r="I595" s="36" t="s">
        <v>876</v>
      </c>
      <c r="J595" s="13" t="s">
        <v>2</v>
      </c>
      <c r="K595" s="41" t="s">
        <v>1468</v>
      </c>
    </row>
    <row r="596" spans="2:11" ht="45" x14ac:dyDescent="0.25">
      <c r="B596" s="22">
        <v>598</v>
      </c>
      <c r="C596" s="41" t="s">
        <v>134</v>
      </c>
      <c r="D596" s="22" t="s">
        <v>1182</v>
      </c>
      <c r="E596" s="22">
        <v>225</v>
      </c>
      <c r="F596" s="23">
        <v>285</v>
      </c>
      <c r="G596" s="34" t="s">
        <v>1462</v>
      </c>
      <c r="H596" s="35" t="s">
        <v>56</v>
      </c>
      <c r="I596" s="36" t="s">
        <v>876</v>
      </c>
      <c r="J596" s="13" t="s">
        <v>2</v>
      </c>
      <c r="K596" s="41" t="s">
        <v>1469</v>
      </c>
    </row>
    <row r="597" spans="2:11" ht="45" x14ac:dyDescent="0.25">
      <c r="B597" s="22">
        <v>599</v>
      </c>
      <c r="C597" s="22" t="s">
        <v>280</v>
      </c>
      <c r="D597" s="22" t="s">
        <v>281</v>
      </c>
      <c r="E597" s="22" t="s">
        <v>1586</v>
      </c>
      <c r="F597" s="23">
        <v>1268.5999999999999</v>
      </c>
      <c r="G597" s="34" t="s">
        <v>1462</v>
      </c>
      <c r="H597" s="35" t="s">
        <v>56</v>
      </c>
      <c r="I597" s="36" t="s">
        <v>1029</v>
      </c>
      <c r="J597" s="13" t="s">
        <v>2</v>
      </c>
      <c r="K597" s="41" t="s">
        <v>1470</v>
      </c>
    </row>
    <row r="598" spans="2:11" ht="45" x14ac:dyDescent="0.25">
      <c r="B598" s="22">
        <v>600</v>
      </c>
      <c r="C598" s="22" t="s">
        <v>267</v>
      </c>
      <c r="D598" s="22" t="s">
        <v>110</v>
      </c>
      <c r="E598" s="22" t="s">
        <v>1587</v>
      </c>
      <c r="F598" s="23">
        <v>1980</v>
      </c>
      <c r="G598" s="34" t="s">
        <v>1462</v>
      </c>
      <c r="H598" s="35" t="s">
        <v>56</v>
      </c>
      <c r="I598" s="36" t="s">
        <v>880</v>
      </c>
      <c r="J598" s="13" t="s">
        <v>2</v>
      </c>
      <c r="K598" s="41" t="s">
        <v>1471</v>
      </c>
    </row>
    <row r="599" spans="2:11" ht="45" x14ac:dyDescent="0.25">
      <c r="B599" s="22">
        <v>601</v>
      </c>
      <c r="C599" s="22" t="s">
        <v>1381</v>
      </c>
      <c r="D599" s="22" t="s">
        <v>234</v>
      </c>
      <c r="E599" s="22" t="s">
        <v>1567</v>
      </c>
      <c r="F599" s="23">
        <v>1687.5</v>
      </c>
      <c r="G599" s="34" t="s">
        <v>1462</v>
      </c>
      <c r="H599" s="35" t="s">
        <v>56</v>
      </c>
      <c r="I599" s="36" t="s">
        <v>883</v>
      </c>
      <c r="J599" s="13" t="s">
        <v>2</v>
      </c>
      <c r="K599" s="41" t="s">
        <v>1472</v>
      </c>
    </row>
    <row r="600" spans="2:11" ht="45" x14ac:dyDescent="0.25">
      <c r="B600" s="22">
        <v>602</v>
      </c>
      <c r="C600" s="22" t="s">
        <v>120</v>
      </c>
      <c r="D600" s="22" t="s">
        <v>1182</v>
      </c>
      <c r="E600" s="22" t="s">
        <v>1588</v>
      </c>
      <c r="F600" s="23">
        <v>2891</v>
      </c>
      <c r="G600" s="34" t="s">
        <v>1462</v>
      </c>
      <c r="H600" s="35" t="s">
        <v>56</v>
      </c>
      <c r="I600" s="36" t="s">
        <v>876</v>
      </c>
      <c r="J600" s="13" t="s">
        <v>2</v>
      </c>
      <c r="K600" s="41" t="s">
        <v>1473</v>
      </c>
    </row>
    <row r="601" spans="2:11" ht="45" x14ac:dyDescent="0.25">
      <c r="B601" s="22">
        <v>603</v>
      </c>
      <c r="C601" s="22" t="s">
        <v>906</v>
      </c>
      <c r="D601" s="22" t="s">
        <v>108</v>
      </c>
      <c r="E601" s="22" t="s">
        <v>1560</v>
      </c>
      <c r="F601" s="23">
        <v>1350</v>
      </c>
      <c r="G601" s="34" t="s">
        <v>1474</v>
      </c>
      <c r="H601" s="35" t="s">
        <v>56</v>
      </c>
      <c r="I601" s="36" t="s">
        <v>881</v>
      </c>
      <c r="J601" s="13" t="s">
        <v>2</v>
      </c>
      <c r="K601" s="41" t="s">
        <v>1475</v>
      </c>
    </row>
    <row r="602" spans="2:11" ht="45" x14ac:dyDescent="0.25">
      <c r="B602" s="22">
        <v>604</v>
      </c>
      <c r="C602" s="22" t="s">
        <v>1382</v>
      </c>
      <c r="D602" s="22" t="s">
        <v>1182</v>
      </c>
      <c r="E602" s="22">
        <v>140</v>
      </c>
      <c r="F602" s="23">
        <v>140</v>
      </c>
      <c r="G602" s="34" t="s">
        <v>1476</v>
      </c>
      <c r="H602" s="35" t="s">
        <v>56</v>
      </c>
      <c r="I602" s="36" t="s">
        <v>876</v>
      </c>
      <c r="J602" s="13" t="s">
        <v>2</v>
      </c>
      <c r="K602" s="41" t="s">
        <v>1477</v>
      </c>
    </row>
    <row r="603" spans="2:11" ht="45" x14ac:dyDescent="0.25">
      <c r="B603" s="22">
        <v>605</v>
      </c>
      <c r="C603" s="22" t="s">
        <v>1383</v>
      </c>
      <c r="D603" s="22" t="s">
        <v>108</v>
      </c>
      <c r="E603" s="22">
        <v>50</v>
      </c>
      <c r="F603" s="23">
        <v>50</v>
      </c>
      <c r="G603" s="34" t="s">
        <v>1476</v>
      </c>
      <c r="H603" s="35" t="s">
        <v>56</v>
      </c>
      <c r="I603" s="36" t="s">
        <v>881</v>
      </c>
      <c r="J603" s="13" t="s">
        <v>2</v>
      </c>
      <c r="K603" s="41" t="s">
        <v>1478</v>
      </c>
    </row>
    <row r="604" spans="2:11" ht="45" x14ac:dyDescent="0.25">
      <c r="B604" s="22">
        <v>607</v>
      </c>
      <c r="C604" s="22" t="s">
        <v>1384</v>
      </c>
      <c r="D604" s="22" t="s">
        <v>108</v>
      </c>
      <c r="E604" s="22">
        <v>50</v>
      </c>
      <c r="F604" s="23">
        <v>50</v>
      </c>
      <c r="G604" s="34" t="s">
        <v>1476</v>
      </c>
      <c r="H604" s="35" t="s">
        <v>56</v>
      </c>
      <c r="I604" s="36" t="s">
        <v>881</v>
      </c>
      <c r="J604" s="13" t="s">
        <v>2</v>
      </c>
      <c r="K604" s="41" t="s">
        <v>1479</v>
      </c>
    </row>
    <row r="605" spans="2:11" ht="45" x14ac:dyDescent="0.25">
      <c r="B605" s="22">
        <v>608</v>
      </c>
      <c r="C605" s="22" t="s">
        <v>120</v>
      </c>
      <c r="D605" s="22" t="s">
        <v>1182</v>
      </c>
      <c r="E605" s="22">
        <v>578.20000000000005</v>
      </c>
      <c r="F605" s="23">
        <v>578.20000000000005</v>
      </c>
      <c r="G605" s="34" t="s">
        <v>1476</v>
      </c>
      <c r="H605" s="35" t="s">
        <v>56</v>
      </c>
      <c r="I605" s="36" t="s">
        <v>876</v>
      </c>
      <c r="J605" s="13" t="s">
        <v>2</v>
      </c>
      <c r="K605" s="41" t="s">
        <v>1480</v>
      </c>
    </row>
    <row r="606" spans="2:11" ht="22.5" x14ac:dyDescent="0.25">
      <c r="B606" s="22">
        <v>609</v>
      </c>
      <c r="C606" s="22" t="s">
        <v>1385</v>
      </c>
      <c r="D606" s="22" t="s">
        <v>1386</v>
      </c>
      <c r="E606" s="22">
        <v>2400</v>
      </c>
      <c r="F606" s="23">
        <v>2400</v>
      </c>
      <c r="G606" s="34" t="s">
        <v>1476</v>
      </c>
      <c r="H606" s="35" t="s">
        <v>56</v>
      </c>
      <c r="I606" s="36" t="s">
        <v>1481</v>
      </c>
      <c r="J606" s="13" t="s">
        <v>1482</v>
      </c>
      <c r="K606" s="41"/>
    </row>
    <row r="607" spans="2:11" ht="45" x14ac:dyDescent="0.25">
      <c r="B607" s="22">
        <v>612</v>
      </c>
      <c r="C607" s="22" t="s">
        <v>473</v>
      </c>
      <c r="D607" s="22" t="s">
        <v>1182</v>
      </c>
      <c r="E607" s="22" t="s">
        <v>1605</v>
      </c>
      <c r="F607" s="23">
        <v>1690.92</v>
      </c>
      <c r="G607" s="34" t="s">
        <v>1483</v>
      </c>
      <c r="H607" s="35" t="s">
        <v>56</v>
      </c>
      <c r="I607" s="36" t="s">
        <v>876</v>
      </c>
      <c r="J607" s="13" t="s">
        <v>2</v>
      </c>
      <c r="K607" s="41" t="s">
        <v>1484</v>
      </c>
    </row>
    <row r="608" spans="2:11" ht="45" x14ac:dyDescent="0.25">
      <c r="B608" s="22">
        <v>613</v>
      </c>
      <c r="C608" s="22" t="s">
        <v>907</v>
      </c>
      <c r="D608" s="22" t="s">
        <v>234</v>
      </c>
      <c r="E608" s="22" t="s">
        <v>1572</v>
      </c>
      <c r="F608" s="23">
        <v>1560</v>
      </c>
      <c r="G608" s="34" t="s">
        <v>1483</v>
      </c>
      <c r="H608" s="35" t="s">
        <v>56</v>
      </c>
      <c r="I608" s="36" t="s">
        <v>883</v>
      </c>
      <c r="J608" s="13" t="s">
        <v>2</v>
      </c>
      <c r="K608" s="41" t="s">
        <v>1485</v>
      </c>
    </row>
    <row r="609" spans="2:11" ht="45" x14ac:dyDescent="0.25">
      <c r="B609" s="22">
        <v>615</v>
      </c>
      <c r="C609" s="22" t="s">
        <v>934</v>
      </c>
      <c r="D609" s="22" t="s">
        <v>110</v>
      </c>
      <c r="E609" s="22" t="s">
        <v>1575</v>
      </c>
      <c r="F609" s="23">
        <v>1390</v>
      </c>
      <c r="G609" s="34" t="s">
        <v>1483</v>
      </c>
      <c r="H609" s="35" t="s">
        <v>56</v>
      </c>
      <c r="I609" s="36" t="s">
        <v>880</v>
      </c>
      <c r="J609" s="13" t="s">
        <v>2</v>
      </c>
      <c r="K609" s="41" t="s">
        <v>1486</v>
      </c>
    </row>
    <row r="610" spans="2:11" ht="45" x14ac:dyDescent="0.25">
      <c r="B610" s="22">
        <v>616</v>
      </c>
      <c r="C610" s="22" t="s">
        <v>1387</v>
      </c>
      <c r="D610" s="22" t="s">
        <v>1182</v>
      </c>
      <c r="E610" s="22">
        <v>280</v>
      </c>
      <c r="F610" s="23">
        <v>280</v>
      </c>
      <c r="G610" s="34" t="s">
        <v>1483</v>
      </c>
      <c r="H610" s="35" t="s">
        <v>56</v>
      </c>
      <c r="I610" s="36" t="s">
        <v>876</v>
      </c>
      <c r="J610" s="13" t="s">
        <v>2</v>
      </c>
      <c r="K610" s="41" t="s">
        <v>1487</v>
      </c>
    </row>
    <row r="611" spans="2:11" ht="45" x14ac:dyDescent="0.25">
      <c r="B611" s="22">
        <v>617</v>
      </c>
      <c r="C611" s="22" t="s">
        <v>942</v>
      </c>
      <c r="D611" s="22" t="s">
        <v>108</v>
      </c>
      <c r="E611" s="22">
        <v>95</v>
      </c>
      <c r="F611" s="23">
        <v>100</v>
      </c>
      <c r="G611" s="34" t="s">
        <v>1483</v>
      </c>
      <c r="H611" s="35" t="s">
        <v>56</v>
      </c>
      <c r="I611" s="36" t="s">
        <v>881</v>
      </c>
      <c r="J611" s="13" t="s">
        <v>2</v>
      </c>
      <c r="K611" s="41" t="s">
        <v>1488</v>
      </c>
    </row>
    <row r="612" spans="2:11" ht="45" x14ac:dyDescent="0.25">
      <c r="B612" s="22">
        <v>618</v>
      </c>
      <c r="C612" s="22" t="s">
        <v>904</v>
      </c>
      <c r="D612" s="22" t="s">
        <v>108</v>
      </c>
      <c r="E612" s="22">
        <v>46.02</v>
      </c>
      <c r="F612" s="23">
        <v>50</v>
      </c>
      <c r="G612" s="34" t="s">
        <v>1483</v>
      </c>
      <c r="H612" s="35" t="s">
        <v>56</v>
      </c>
      <c r="I612" s="36" t="s">
        <v>881</v>
      </c>
      <c r="J612" s="13" t="s">
        <v>2</v>
      </c>
      <c r="K612" s="41" t="s">
        <v>1489</v>
      </c>
    </row>
    <row r="613" spans="2:11" ht="45" x14ac:dyDescent="0.25">
      <c r="B613" s="22">
        <v>619</v>
      </c>
      <c r="C613" s="22" t="s">
        <v>1388</v>
      </c>
      <c r="D613" s="22" t="s">
        <v>108</v>
      </c>
      <c r="E613" s="22">
        <v>100</v>
      </c>
      <c r="F613" s="23">
        <v>100</v>
      </c>
      <c r="G613" s="34" t="s">
        <v>1483</v>
      </c>
      <c r="H613" s="35" t="s">
        <v>56</v>
      </c>
      <c r="I613" s="36" t="s">
        <v>881</v>
      </c>
      <c r="J613" s="13" t="s">
        <v>2</v>
      </c>
      <c r="K613" s="41" t="s">
        <v>1490</v>
      </c>
    </row>
    <row r="614" spans="2:11" ht="45" x14ac:dyDescent="0.25">
      <c r="B614" s="22">
        <v>620</v>
      </c>
      <c r="C614" s="22" t="s">
        <v>1389</v>
      </c>
      <c r="D614" s="22" t="s">
        <v>1182</v>
      </c>
      <c r="E614" s="22" t="s">
        <v>1576</v>
      </c>
      <c r="F614" s="23">
        <v>1320</v>
      </c>
      <c r="G614" s="34" t="s">
        <v>1483</v>
      </c>
      <c r="H614" s="35" t="s">
        <v>56</v>
      </c>
      <c r="I614" s="36" t="s">
        <v>876</v>
      </c>
      <c r="J614" s="13" t="s">
        <v>2</v>
      </c>
      <c r="K614" s="41" t="s">
        <v>1491</v>
      </c>
    </row>
    <row r="615" spans="2:11" ht="45" x14ac:dyDescent="0.25">
      <c r="B615" s="22">
        <v>621</v>
      </c>
      <c r="C615" s="22" t="s">
        <v>1389</v>
      </c>
      <c r="D615" s="22" t="s">
        <v>108</v>
      </c>
      <c r="E615" s="22">
        <v>260.14999999999998</v>
      </c>
      <c r="F615" s="23">
        <v>600</v>
      </c>
      <c r="G615" s="34" t="s">
        <v>1483</v>
      </c>
      <c r="H615" s="35" t="s">
        <v>56</v>
      </c>
      <c r="I615" s="36" t="s">
        <v>881</v>
      </c>
      <c r="J615" s="13" t="s">
        <v>2</v>
      </c>
      <c r="K615" s="41" t="s">
        <v>1807</v>
      </c>
    </row>
    <row r="616" spans="2:11" ht="45" x14ac:dyDescent="0.25">
      <c r="B616" s="22">
        <v>622</v>
      </c>
      <c r="C616" s="22" t="s">
        <v>1390</v>
      </c>
      <c r="D616" s="22" t="s">
        <v>108</v>
      </c>
      <c r="E616" s="22">
        <v>120</v>
      </c>
      <c r="F616" s="23">
        <v>120</v>
      </c>
      <c r="G616" s="34" t="s">
        <v>1483</v>
      </c>
      <c r="H616" s="35" t="s">
        <v>56</v>
      </c>
      <c r="I616" s="36" t="s">
        <v>881</v>
      </c>
      <c r="J616" s="13" t="s">
        <v>2</v>
      </c>
      <c r="K616" s="41" t="s">
        <v>1492</v>
      </c>
    </row>
    <row r="617" spans="2:11" ht="45" x14ac:dyDescent="0.25">
      <c r="B617" s="22">
        <v>623</v>
      </c>
      <c r="C617" s="22" t="s">
        <v>1391</v>
      </c>
      <c r="D617" s="22" t="s">
        <v>108</v>
      </c>
      <c r="E617" s="22">
        <v>301</v>
      </c>
      <c r="F617" s="23">
        <v>480</v>
      </c>
      <c r="G617" s="34" t="s">
        <v>1483</v>
      </c>
      <c r="H617" s="35" t="s">
        <v>56</v>
      </c>
      <c r="I617" s="36" t="s">
        <v>881</v>
      </c>
      <c r="J617" s="13" t="s">
        <v>2</v>
      </c>
      <c r="K617" s="41" t="s">
        <v>1493</v>
      </c>
    </row>
    <row r="618" spans="2:11" ht="45" x14ac:dyDescent="0.25">
      <c r="B618" s="22">
        <v>624</v>
      </c>
      <c r="C618" s="22" t="s">
        <v>1392</v>
      </c>
      <c r="D618" s="22" t="s">
        <v>234</v>
      </c>
      <c r="E618" s="22" t="s">
        <v>1579</v>
      </c>
      <c r="F618" s="23">
        <v>2738.05</v>
      </c>
      <c r="G618" s="34" t="s">
        <v>1494</v>
      </c>
      <c r="H618" s="35" t="s">
        <v>56</v>
      </c>
      <c r="I618" s="36" t="s">
        <v>883</v>
      </c>
      <c r="J618" s="13" t="s">
        <v>2</v>
      </c>
      <c r="K618" s="41" t="s">
        <v>1495</v>
      </c>
    </row>
    <row r="619" spans="2:11" ht="45" x14ac:dyDescent="0.25">
      <c r="B619" s="22">
        <v>625</v>
      </c>
      <c r="C619" s="22" t="s">
        <v>1393</v>
      </c>
      <c r="D619" s="22" t="s">
        <v>1182</v>
      </c>
      <c r="E619" s="22">
        <v>720</v>
      </c>
      <c r="F619" s="23">
        <v>720</v>
      </c>
      <c r="G619" s="34" t="s">
        <v>1494</v>
      </c>
      <c r="H619" s="35" t="s">
        <v>56</v>
      </c>
      <c r="I619" s="36" t="s">
        <v>876</v>
      </c>
      <c r="J619" s="13" t="s">
        <v>2</v>
      </c>
      <c r="K619" s="41" t="s">
        <v>1496</v>
      </c>
    </row>
    <row r="620" spans="2:11" ht="45" x14ac:dyDescent="0.25">
      <c r="B620" s="22">
        <v>626</v>
      </c>
      <c r="C620" s="22" t="s">
        <v>1394</v>
      </c>
      <c r="D620" s="22" t="s">
        <v>108</v>
      </c>
      <c r="E620" s="22">
        <v>870.1</v>
      </c>
      <c r="F620" s="23">
        <v>880</v>
      </c>
      <c r="G620" s="34" t="s">
        <v>1494</v>
      </c>
      <c r="H620" s="35" t="s">
        <v>56</v>
      </c>
      <c r="I620" s="36" t="s">
        <v>1497</v>
      </c>
      <c r="J620" s="13" t="s">
        <v>2</v>
      </c>
      <c r="K620" s="41" t="s">
        <v>1498</v>
      </c>
    </row>
    <row r="621" spans="2:11" ht="45" x14ac:dyDescent="0.25">
      <c r="B621" s="22">
        <v>627</v>
      </c>
      <c r="C621" s="22" t="s">
        <v>329</v>
      </c>
      <c r="D621" s="22" t="s">
        <v>108</v>
      </c>
      <c r="E621" s="22">
        <v>277.2</v>
      </c>
      <c r="F621" s="23">
        <v>480</v>
      </c>
      <c r="G621" s="34" t="s">
        <v>1494</v>
      </c>
      <c r="H621" s="35" t="s">
        <v>56</v>
      </c>
      <c r="I621" s="36" t="s">
        <v>881</v>
      </c>
      <c r="J621" s="13" t="s">
        <v>2</v>
      </c>
      <c r="K621" s="41" t="s">
        <v>1499</v>
      </c>
    </row>
    <row r="622" spans="2:11" ht="45" x14ac:dyDescent="0.25">
      <c r="B622" s="22">
        <v>628</v>
      </c>
      <c r="C622" s="22" t="s">
        <v>211</v>
      </c>
      <c r="D622" s="22" t="s">
        <v>110</v>
      </c>
      <c r="E622" s="22" t="s">
        <v>1581</v>
      </c>
      <c r="F622" s="23">
        <v>2250</v>
      </c>
      <c r="G622" s="34" t="s">
        <v>1494</v>
      </c>
      <c r="H622" s="35" t="s">
        <v>56</v>
      </c>
      <c r="I622" s="36" t="s">
        <v>880</v>
      </c>
      <c r="J622" s="13" t="s">
        <v>2</v>
      </c>
      <c r="K622" s="41" t="s">
        <v>1500</v>
      </c>
    </row>
    <row r="623" spans="2:11" ht="45" x14ac:dyDescent="0.25">
      <c r="B623" s="22">
        <v>629</v>
      </c>
      <c r="C623" s="22" t="s">
        <v>1395</v>
      </c>
      <c r="D623" s="22" t="s">
        <v>108</v>
      </c>
      <c r="E623" s="22">
        <v>349.8</v>
      </c>
      <c r="F623" s="23">
        <v>350</v>
      </c>
      <c r="G623" s="34" t="s">
        <v>1494</v>
      </c>
      <c r="H623" s="35" t="s">
        <v>56</v>
      </c>
      <c r="I623" s="36" t="s">
        <v>881</v>
      </c>
      <c r="J623" s="13" t="s">
        <v>2</v>
      </c>
      <c r="K623" s="41" t="s">
        <v>1501</v>
      </c>
    </row>
    <row r="624" spans="2:11" ht="45" x14ac:dyDescent="0.25">
      <c r="B624" s="22">
        <v>630</v>
      </c>
      <c r="C624" s="22" t="s">
        <v>1396</v>
      </c>
      <c r="D624" s="22" t="s">
        <v>108</v>
      </c>
      <c r="E624" s="22" t="s">
        <v>1815</v>
      </c>
      <c r="F624" s="23">
        <v>3200</v>
      </c>
      <c r="G624" s="34" t="s">
        <v>1494</v>
      </c>
      <c r="H624" s="35" t="s">
        <v>56</v>
      </c>
      <c r="I624" s="36" t="s">
        <v>881</v>
      </c>
      <c r="J624" s="13" t="s">
        <v>2</v>
      </c>
      <c r="K624" s="41" t="s">
        <v>1814</v>
      </c>
    </row>
    <row r="625" spans="2:11" ht="45" x14ac:dyDescent="0.25">
      <c r="B625" s="22">
        <v>631</v>
      </c>
      <c r="C625" s="22" t="s">
        <v>120</v>
      </c>
      <c r="D625" s="22" t="s">
        <v>108</v>
      </c>
      <c r="E625" s="22">
        <v>650</v>
      </c>
      <c r="F625" s="23">
        <v>800</v>
      </c>
      <c r="G625" s="34" t="s">
        <v>1494</v>
      </c>
      <c r="H625" s="35" t="s">
        <v>56</v>
      </c>
      <c r="I625" s="36" t="s">
        <v>881</v>
      </c>
      <c r="J625" s="13" t="s">
        <v>2</v>
      </c>
      <c r="K625" s="41" t="s">
        <v>1502</v>
      </c>
    </row>
    <row r="626" spans="2:11" ht="45" x14ac:dyDescent="0.25">
      <c r="B626" s="22">
        <v>632</v>
      </c>
      <c r="C626" s="22" t="s">
        <v>1397</v>
      </c>
      <c r="D626" s="22" t="s">
        <v>108</v>
      </c>
      <c r="E626" s="40">
        <v>479.21</v>
      </c>
      <c r="F626" s="23">
        <v>960</v>
      </c>
      <c r="G626" s="34" t="s">
        <v>1494</v>
      </c>
      <c r="H626" s="35" t="s">
        <v>56</v>
      </c>
      <c r="I626" s="36" t="s">
        <v>881</v>
      </c>
      <c r="J626" s="13" t="s">
        <v>2</v>
      </c>
      <c r="K626" s="41" t="s">
        <v>1503</v>
      </c>
    </row>
    <row r="627" spans="2:11" ht="45" x14ac:dyDescent="0.25">
      <c r="B627" s="22">
        <v>633</v>
      </c>
      <c r="C627" s="22" t="s">
        <v>109</v>
      </c>
      <c r="D627" s="22" t="s">
        <v>110</v>
      </c>
      <c r="E627" s="40" t="s">
        <v>1585</v>
      </c>
      <c r="F627" s="23">
        <v>1700</v>
      </c>
      <c r="G627" s="34" t="s">
        <v>1494</v>
      </c>
      <c r="H627" s="35" t="s">
        <v>56</v>
      </c>
      <c r="I627" s="36" t="s">
        <v>880</v>
      </c>
      <c r="J627" s="13" t="s">
        <v>2</v>
      </c>
      <c r="K627" s="41" t="s">
        <v>1582</v>
      </c>
    </row>
    <row r="628" spans="2:11" ht="45" x14ac:dyDescent="0.25">
      <c r="B628" s="22">
        <v>634</v>
      </c>
      <c r="C628" s="22" t="s">
        <v>1353</v>
      </c>
      <c r="D628" s="22" t="s">
        <v>1182</v>
      </c>
      <c r="E628" s="40" t="s">
        <v>1604</v>
      </c>
      <c r="F628" s="23">
        <v>2244</v>
      </c>
      <c r="G628" s="34" t="s">
        <v>1494</v>
      </c>
      <c r="H628" s="35" t="s">
        <v>56</v>
      </c>
      <c r="I628" s="36" t="s">
        <v>876</v>
      </c>
      <c r="J628" s="13" t="s">
        <v>2</v>
      </c>
      <c r="K628" s="41" t="s">
        <v>1583</v>
      </c>
    </row>
    <row r="629" spans="2:11" ht="45" x14ac:dyDescent="0.25">
      <c r="B629" s="22">
        <v>635</v>
      </c>
      <c r="C629" s="22" t="s">
        <v>1353</v>
      </c>
      <c r="D629" s="22" t="s">
        <v>108</v>
      </c>
      <c r="E629" s="40">
        <f>600</f>
        <v>600</v>
      </c>
      <c r="F629" s="23">
        <v>960</v>
      </c>
      <c r="G629" s="34" t="s">
        <v>1494</v>
      </c>
      <c r="H629" s="35" t="s">
        <v>56</v>
      </c>
      <c r="I629" s="36" t="s">
        <v>881</v>
      </c>
      <c r="J629" s="13" t="s">
        <v>2</v>
      </c>
      <c r="K629" s="41" t="s">
        <v>1584</v>
      </c>
    </row>
    <row r="630" spans="2:11" ht="45" x14ac:dyDescent="0.25">
      <c r="B630" s="22">
        <v>637</v>
      </c>
      <c r="C630" s="22" t="s">
        <v>1398</v>
      </c>
      <c r="D630" s="22" t="s">
        <v>1182</v>
      </c>
      <c r="E630" s="40" t="s">
        <v>1577</v>
      </c>
      <c r="F630" s="23">
        <v>2550</v>
      </c>
      <c r="G630" s="34" t="s">
        <v>1494</v>
      </c>
      <c r="H630" s="35" t="s">
        <v>56</v>
      </c>
      <c r="I630" s="36" t="s">
        <v>876</v>
      </c>
      <c r="J630" s="13" t="s">
        <v>2</v>
      </c>
      <c r="K630" s="41" t="s">
        <v>1504</v>
      </c>
    </row>
    <row r="631" spans="2:11" ht="45" x14ac:dyDescent="0.25">
      <c r="B631" s="22">
        <v>638</v>
      </c>
      <c r="C631" s="22" t="s">
        <v>275</v>
      </c>
      <c r="D631" s="22" t="s">
        <v>110</v>
      </c>
      <c r="E631" s="40" t="s">
        <v>1578</v>
      </c>
      <c r="F631" s="23">
        <v>1140</v>
      </c>
      <c r="G631" s="34" t="s">
        <v>1494</v>
      </c>
      <c r="H631" s="35" t="s">
        <v>56</v>
      </c>
      <c r="I631" s="36" t="s">
        <v>880</v>
      </c>
      <c r="J631" s="13" t="s">
        <v>2</v>
      </c>
      <c r="K631" s="41" t="s">
        <v>1505</v>
      </c>
    </row>
    <row r="632" spans="2:11" ht="45" x14ac:dyDescent="0.25">
      <c r="B632" s="22">
        <v>639</v>
      </c>
      <c r="C632" s="22" t="s">
        <v>1399</v>
      </c>
      <c r="D632" s="22" t="s">
        <v>108</v>
      </c>
      <c r="E632" s="40" t="s">
        <v>1232</v>
      </c>
      <c r="F632" s="23">
        <v>1500</v>
      </c>
      <c r="G632" s="34" t="s">
        <v>1494</v>
      </c>
      <c r="H632" s="35" t="s">
        <v>56</v>
      </c>
      <c r="I632" s="36" t="s">
        <v>881</v>
      </c>
      <c r="J632" s="13" t="s">
        <v>2</v>
      </c>
      <c r="K632" s="41" t="s">
        <v>1506</v>
      </c>
    </row>
    <row r="633" spans="2:11" ht="45" x14ac:dyDescent="0.25">
      <c r="B633" s="22">
        <v>640</v>
      </c>
      <c r="C633" s="22" t="s">
        <v>1400</v>
      </c>
      <c r="D633" s="22" t="s">
        <v>281</v>
      </c>
      <c r="E633" s="40" t="s">
        <v>1593</v>
      </c>
      <c r="F633" s="23">
        <v>3750</v>
      </c>
      <c r="G633" s="34" t="s">
        <v>1494</v>
      </c>
      <c r="H633" s="35" t="s">
        <v>56</v>
      </c>
      <c r="I633" s="36" t="s">
        <v>1029</v>
      </c>
      <c r="J633" s="13" t="s">
        <v>2</v>
      </c>
      <c r="K633" s="41" t="s">
        <v>1589</v>
      </c>
    </row>
    <row r="634" spans="2:11" ht="45" x14ac:dyDescent="0.25">
      <c r="B634" s="22">
        <v>641</v>
      </c>
      <c r="C634" s="22" t="s">
        <v>1400</v>
      </c>
      <c r="D634" s="22" t="s">
        <v>281</v>
      </c>
      <c r="E634" s="40" t="s">
        <v>1594</v>
      </c>
      <c r="F634" s="23">
        <v>3150</v>
      </c>
      <c r="G634" s="34" t="s">
        <v>1494</v>
      </c>
      <c r="H634" s="35" t="s">
        <v>56</v>
      </c>
      <c r="I634" s="36" t="s">
        <v>1029</v>
      </c>
      <c r="J634" s="13" t="s">
        <v>2</v>
      </c>
      <c r="K634" s="41" t="s">
        <v>1590</v>
      </c>
    </row>
    <row r="635" spans="2:11" ht="45" x14ac:dyDescent="0.25">
      <c r="B635" s="22">
        <v>642</v>
      </c>
      <c r="C635" s="22" t="s">
        <v>508</v>
      </c>
      <c r="D635" s="22" t="s">
        <v>281</v>
      </c>
      <c r="E635" s="40" t="s">
        <v>1595</v>
      </c>
      <c r="F635" s="23">
        <v>6300</v>
      </c>
      <c r="G635" s="34" t="s">
        <v>1494</v>
      </c>
      <c r="H635" s="35" t="s">
        <v>56</v>
      </c>
      <c r="I635" s="36" t="s">
        <v>1029</v>
      </c>
      <c r="J635" s="13" t="s">
        <v>2</v>
      </c>
      <c r="K635" s="41" t="s">
        <v>1591</v>
      </c>
    </row>
    <row r="636" spans="2:11" ht="45" x14ac:dyDescent="0.25">
      <c r="B636" s="22">
        <v>643</v>
      </c>
      <c r="C636" s="22" t="s">
        <v>508</v>
      </c>
      <c r="D636" s="22" t="s">
        <v>281</v>
      </c>
      <c r="E636" s="23">
        <v>4180</v>
      </c>
      <c r="F636" s="23">
        <v>4180</v>
      </c>
      <c r="G636" s="34" t="s">
        <v>1494</v>
      </c>
      <c r="H636" s="35" t="s">
        <v>56</v>
      </c>
      <c r="I636" s="36" t="s">
        <v>1029</v>
      </c>
      <c r="J636" s="13" t="s">
        <v>2</v>
      </c>
      <c r="K636" s="41" t="s">
        <v>1592</v>
      </c>
    </row>
    <row r="637" spans="2:11" ht="56.25" x14ac:dyDescent="0.25">
      <c r="B637" s="22">
        <v>644</v>
      </c>
      <c r="C637" s="22" t="s">
        <v>1401</v>
      </c>
      <c r="D637" s="22" t="s">
        <v>1402</v>
      </c>
      <c r="E637" s="40">
        <f>16830+10475</f>
        <v>27305</v>
      </c>
      <c r="F637" s="23">
        <v>27409</v>
      </c>
      <c r="G637" s="34" t="s">
        <v>1507</v>
      </c>
      <c r="H637" s="35" t="s">
        <v>56</v>
      </c>
      <c r="I637" s="36">
        <v>32300000</v>
      </c>
      <c r="J637" s="13"/>
      <c r="K637" s="13" t="s">
        <v>1837</v>
      </c>
    </row>
    <row r="638" spans="2:11" ht="22.5" x14ac:dyDescent="0.25">
      <c r="B638" s="22">
        <v>645</v>
      </c>
      <c r="C638" s="22" t="s">
        <v>1403</v>
      </c>
      <c r="D638" s="22" t="s">
        <v>1404</v>
      </c>
      <c r="E638" s="40">
        <v>0</v>
      </c>
      <c r="F638" s="23">
        <v>284550</v>
      </c>
      <c r="G638" s="34" t="s">
        <v>1507</v>
      </c>
      <c r="H638" s="35" t="s">
        <v>56</v>
      </c>
      <c r="I638" s="36">
        <v>45200000</v>
      </c>
      <c r="J638" s="13"/>
      <c r="K638" s="13" t="s">
        <v>2491</v>
      </c>
    </row>
    <row r="639" spans="2:11" ht="45" x14ac:dyDescent="0.25">
      <c r="B639" s="22">
        <v>646</v>
      </c>
      <c r="C639" s="22" t="s">
        <v>1405</v>
      </c>
      <c r="D639" s="22" t="s">
        <v>1182</v>
      </c>
      <c r="E639" s="22" t="s">
        <v>1549</v>
      </c>
      <c r="F639" s="23">
        <v>1180</v>
      </c>
      <c r="G639" s="34" t="s">
        <v>1508</v>
      </c>
      <c r="H639" s="35" t="s">
        <v>56</v>
      </c>
      <c r="I639" s="36" t="s">
        <v>876</v>
      </c>
      <c r="J639" s="13" t="s">
        <v>2</v>
      </c>
      <c r="K639" s="41" t="s">
        <v>1596</v>
      </c>
    </row>
    <row r="640" spans="2:11" ht="45" x14ac:dyDescent="0.25">
      <c r="B640" s="22">
        <v>647</v>
      </c>
      <c r="C640" s="22" t="s">
        <v>1406</v>
      </c>
      <c r="D640" s="22" t="s">
        <v>234</v>
      </c>
      <c r="E640" s="22" t="s">
        <v>610</v>
      </c>
      <c r="F640" s="23">
        <v>1750</v>
      </c>
      <c r="G640" s="34" t="s">
        <v>1508</v>
      </c>
      <c r="H640" s="35" t="s">
        <v>56</v>
      </c>
      <c r="I640" s="36" t="s">
        <v>883</v>
      </c>
      <c r="J640" s="13" t="s">
        <v>2</v>
      </c>
      <c r="K640" s="41" t="s">
        <v>1597</v>
      </c>
    </row>
    <row r="641" spans="2:11" ht="45" x14ac:dyDescent="0.25">
      <c r="B641" s="22">
        <v>648</v>
      </c>
      <c r="C641" s="22" t="s">
        <v>1407</v>
      </c>
      <c r="D641" s="22" t="s">
        <v>1182</v>
      </c>
      <c r="E641" s="22" t="s">
        <v>1795</v>
      </c>
      <c r="F641" s="23">
        <v>1350</v>
      </c>
      <c r="G641" s="34" t="s">
        <v>1508</v>
      </c>
      <c r="H641" s="35" t="s">
        <v>56</v>
      </c>
      <c r="I641" s="36" t="s">
        <v>876</v>
      </c>
      <c r="J641" s="13" t="s">
        <v>2</v>
      </c>
      <c r="K641" s="41" t="s">
        <v>1598</v>
      </c>
    </row>
    <row r="642" spans="2:11" ht="45" x14ac:dyDescent="0.25">
      <c r="B642" s="22">
        <v>649</v>
      </c>
      <c r="C642" s="22" t="s">
        <v>1407</v>
      </c>
      <c r="D642" s="22" t="s">
        <v>108</v>
      </c>
      <c r="E642" s="22">
        <v>840</v>
      </c>
      <c r="F642" s="23">
        <v>1620</v>
      </c>
      <c r="G642" s="34" t="s">
        <v>1508</v>
      </c>
      <c r="H642" s="35" t="s">
        <v>56</v>
      </c>
      <c r="I642" s="36" t="s">
        <v>881</v>
      </c>
      <c r="J642" s="13" t="s">
        <v>2</v>
      </c>
      <c r="K642" s="41" t="s">
        <v>1599</v>
      </c>
    </row>
    <row r="643" spans="2:11" ht="45" x14ac:dyDescent="0.25">
      <c r="B643" s="22">
        <v>650</v>
      </c>
      <c r="C643" s="22" t="s">
        <v>1408</v>
      </c>
      <c r="D643" s="22" t="s">
        <v>108</v>
      </c>
      <c r="E643" s="22">
        <v>450</v>
      </c>
      <c r="F643" s="23">
        <v>450</v>
      </c>
      <c r="G643" s="34" t="s">
        <v>1508</v>
      </c>
      <c r="H643" s="35" t="s">
        <v>56</v>
      </c>
      <c r="I643" s="36" t="s">
        <v>881</v>
      </c>
      <c r="J643" s="13" t="s">
        <v>2</v>
      </c>
      <c r="K643" s="41" t="s">
        <v>1811</v>
      </c>
    </row>
    <row r="644" spans="2:11" ht="45" x14ac:dyDescent="0.25">
      <c r="B644" s="22">
        <v>651</v>
      </c>
      <c r="C644" s="22" t="s">
        <v>1409</v>
      </c>
      <c r="D644" s="22" t="s">
        <v>108</v>
      </c>
      <c r="E644" s="40">
        <v>450</v>
      </c>
      <c r="F644" s="23">
        <v>450</v>
      </c>
      <c r="G644" s="34" t="s">
        <v>1508</v>
      </c>
      <c r="H644" s="35" t="s">
        <v>56</v>
      </c>
      <c r="I644" s="36" t="s">
        <v>881</v>
      </c>
      <c r="J644" s="13" t="s">
        <v>2</v>
      </c>
      <c r="K644" s="41" t="s">
        <v>1812</v>
      </c>
    </row>
    <row r="645" spans="2:11" ht="29.25" customHeight="1" x14ac:dyDescent="0.25">
      <c r="B645" s="22">
        <v>652</v>
      </c>
      <c r="C645" s="22" t="s">
        <v>1410</v>
      </c>
      <c r="D645" s="22" t="s">
        <v>108</v>
      </c>
      <c r="E645" s="40">
        <v>255.5</v>
      </c>
      <c r="F645" s="23">
        <v>540</v>
      </c>
      <c r="G645" s="34" t="s">
        <v>1508</v>
      </c>
      <c r="H645" s="35" t="s">
        <v>56</v>
      </c>
      <c r="I645" s="36" t="s">
        <v>881</v>
      </c>
      <c r="J645" s="13" t="s">
        <v>2</v>
      </c>
      <c r="K645" s="41" t="s">
        <v>1813</v>
      </c>
    </row>
    <row r="646" spans="2:11" ht="45" x14ac:dyDescent="0.25">
      <c r="B646" s="22">
        <v>653</v>
      </c>
      <c r="C646" s="22" t="s">
        <v>1405</v>
      </c>
      <c r="D646" s="22" t="s">
        <v>108</v>
      </c>
      <c r="E646" s="40">
        <v>457.6</v>
      </c>
      <c r="F646" s="23">
        <v>540</v>
      </c>
      <c r="G646" s="34" t="s">
        <v>1508</v>
      </c>
      <c r="H646" s="35" t="s">
        <v>56</v>
      </c>
      <c r="I646" s="36" t="s">
        <v>881</v>
      </c>
      <c r="J646" s="13" t="s">
        <v>2</v>
      </c>
      <c r="K646" s="41" t="s">
        <v>1803</v>
      </c>
    </row>
    <row r="647" spans="2:11" ht="45" x14ac:dyDescent="0.25">
      <c r="B647" s="22">
        <v>654</v>
      </c>
      <c r="C647" s="22" t="s">
        <v>618</v>
      </c>
      <c r="D647" s="22" t="s">
        <v>108</v>
      </c>
      <c r="E647" s="40" t="s">
        <v>1806</v>
      </c>
      <c r="F647" s="23">
        <v>2070</v>
      </c>
      <c r="G647" s="34" t="s">
        <v>1508</v>
      </c>
      <c r="H647" s="35" t="s">
        <v>56</v>
      </c>
      <c r="I647" s="36" t="s">
        <v>881</v>
      </c>
      <c r="J647" s="13" t="s">
        <v>2</v>
      </c>
      <c r="K647" s="41" t="s">
        <v>1804</v>
      </c>
    </row>
    <row r="648" spans="2:11" ht="45" x14ac:dyDescent="0.25">
      <c r="B648" s="22">
        <v>655</v>
      </c>
      <c r="C648" s="22" t="s">
        <v>1411</v>
      </c>
      <c r="D648" s="22" t="s">
        <v>108</v>
      </c>
      <c r="E648" s="40">
        <v>450</v>
      </c>
      <c r="F648" s="23">
        <v>450</v>
      </c>
      <c r="G648" s="34" t="s">
        <v>1508</v>
      </c>
      <c r="H648" s="35" t="s">
        <v>56</v>
      </c>
      <c r="I648" s="36" t="s">
        <v>881</v>
      </c>
      <c r="J648" s="13" t="s">
        <v>2</v>
      </c>
      <c r="K648" s="41" t="s">
        <v>1805</v>
      </c>
    </row>
    <row r="649" spans="2:11" ht="45" x14ac:dyDescent="0.25">
      <c r="B649" s="22">
        <v>656</v>
      </c>
      <c r="C649" s="22" t="s">
        <v>1412</v>
      </c>
      <c r="D649" s="22" t="s">
        <v>108</v>
      </c>
      <c r="E649" s="40">
        <f>142.63+235.37+262.58+315.5+213.19+59.98+876.46</f>
        <v>2105.71</v>
      </c>
      <c r="F649" s="23">
        <v>5000</v>
      </c>
      <c r="G649" s="34" t="s">
        <v>1508</v>
      </c>
      <c r="H649" s="35" t="s">
        <v>56</v>
      </c>
      <c r="I649" s="36" t="s">
        <v>881</v>
      </c>
      <c r="J649" s="13" t="s">
        <v>2</v>
      </c>
      <c r="K649" s="41" t="s">
        <v>1509</v>
      </c>
    </row>
    <row r="650" spans="2:11" ht="45" x14ac:dyDescent="0.25">
      <c r="B650" s="22">
        <v>657</v>
      </c>
      <c r="C650" s="54" t="s">
        <v>1413</v>
      </c>
      <c r="D650" s="22" t="s">
        <v>108</v>
      </c>
      <c r="E650" s="40">
        <f>341.33</f>
        <v>341.33</v>
      </c>
      <c r="F650" s="23">
        <v>3000</v>
      </c>
      <c r="G650" s="34" t="s">
        <v>1508</v>
      </c>
      <c r="H650" s="35" t="s">
        <v>56</v>
      </c>
      <c r="I650" s="36" t="s">
        <v>881</v>
      </c>
      <c r="J650" s="13" t="s">
        <v>2</v>
      </c>
      <c r="K650" s="41" t="s">
        <v>1510</v>
      </c>
    </row>
    <row r="651" spans="2:11" ht="45" x14ac:dyDescent="0.25">
      <c r="B651" s="22">
        <v>658</v>
      </c>
      <c r="C651" s="22" t="s">
        <v>1414</v>
      </c>
      <c r="D651" s="22" t="s">
        <v>108</v>
      </c>
      <c r="E651" s="40">
        <v>0</v>
      </c>
      <c r="F651" s="23">
        <v>5000</v>
      </c>
      <c r="G651" s="34" t="s">
        <v>1508</v>
      </c>
      <c r="H651" s="35" t="s">
        <v>56</v>
      </c>
      <c r="I651" s="36" t="s">
        <v>881</v>
      </c>
      <c r="J651" s="13" t="s">
        <v>2</v>
      </c>
      <c r="K651" s="41" t="s">
        <v>2492</v>
      </c>
    </row>
    <row r="652" spans="2:11" ht="45" x14ac:dyDescent="0.25">
      <c r="B652" s="22">
        <v>659</v>
      </c>
      <c r="C652" s="22" t="s">
        <v>1415</v>
      </c>
      <c r="D652" s="22" t="s">
        <v>108</v>
      </c>
      <c r="E652" s="40">
        <f>57.82+172.28+531+960</f>
        <v>1721.1</v>
      </c>
      <c r="F652" s="23">
        <v>5000</v>
      </c>
      <c r="G652" s="34" t="s">
        <v>1508</v>
      </c>
      <c r="H652" s="35" t="s">
        <v>56</v>
      </c>
      <c r="I652" s="36" t="s">
        <v>881</v>
      </c>
      <c r="J652" s="13" t="s">
        <v>2</v>
      </c>
      <c r="K652" s="41" t="s">
        <v>1511</v>
      </c>
    </row>
    <row r="653" spans="2:11" ht="45" x14ac:dyDescent="0.25">
      <c r="B653" s="22">
        <v>660</v>
      </c>
      <c r="C653" s="22" t="s">
        <v>1416</v>
      </c>
      <c r="D653" s="22" t="s">
        <v>108</v>
      </c>
      <c r="E653" s="40">
        <f>236.56+199.16</f>
        <v>435.72</v>
      </c>
      <c r="F653" s="23">
        <v>5000</v>
      </c>
      <c r="G653" s="34" t="s">
        <v>1508</v>
      </c>
      <c r="H653" s="35" t="s">
        <v>56</v>
      </c>
      <c r="I653" s="36" t="s">
        <v>881</v>
      </c>
      <c r="J653" s="13" t="s">
        <v>2</v>
      </c>
      <c r="K653" s="41" t="s">
        <v>1512</v>
      </c>
    </row>
    <row r="654" spans="2:11" ht="45" x14ac:dyDescent="0.25">
      <c r="B654" s="22">
        <v>661</v>
      </c>
      <c r="C654" s="22" t="s">
        <v>1417</v>
      </c>
      <c r="D654" s="22" t="s">
        <v>110</v>
      </c>
      <c r="E654" s="40" t="s">
        <v>1796</v>
      </c>
      <c r="F654" s="23">
        <v>5800</v>
      </c>
      <c r="G654" s="34" t="s">
        <v>1508</v>
      </c>
      <c r="H654" s="35" t="s">
        <v>56</v>
      </c>
      <c r="I654" s="36" t="s">
        <v>880</v>
      </c>
      <c r="J654" s="13" t="s">
        <v>2</v>
      </c>
      <c r="K654" s="41" t="s">
        <v>1792</v>
      </c>
    </row>
    <row r="655" spans="2:11" ht="45" x14ac:dyDescent="0.25">
      <c r="B655" s="22">
        <v>662</v>
      </c>
      <c r="C655" s="22" t="s">
        <v>508</v>
      </c>
      <c r="D655" s="22" t="s">
        <v>281</v>
      </c>
      <c r="E655" s="40" t="s">
        <v>1794</v>
      </c>
      <c r="F655" s="23">
        <v>4440.6000000000004</v>
      </c>
      <c r="G655" s="34" t="s">
        <v>1508</v>
      </c>
      <c r="H655" s="35" t="s">
        <v>56</v>
      </c>
      <c r="I655" s="36" t="s">
        <v>1029</v>
      </c>
      <c r="J655" s="13" t="s">
        <v>2</v>
      </c>
      <c r="K655" s="41" t="s">
        <v>1793</v>
      </c>
    </row>
    <row r="656" spans="2:11" ht="45" x14ac:dyDescent="0.25">
      <c r="B656" s="22">
        <v>663</v>
      </c>
      <c r="C656" s="22" t="s">
        <v>1418</v>
      </c>
      <c r="D656" s="22" t="s">
        <v>108</v>
      </c>
      <c r="E656" s="40">
        <v>182.6</v>
      </c>
      <c r="F656" s="23">
        <v>200</v>
      </c>
      <c r="G656" s="34" t="s">
        <v>1513</v>
      </c>
      <c r="H656" s="35" t="s">
        <v>56</v>
      </c>
      <c r="I656" s="36" t="s">
        <v>881</v>
      </c>
      <c r="J656" s="13" t="s">
        <v>2</v>
      </c>
      <c r="K656" s="41" t="s">
        <v>1514</v>
      </c>
    </row>
    <row r="657" spans="2:11" ht="45" x14ac:dyDescent="0.25">
      <c r="B657" s="22">
        <v>664</v>
      </c>
      <c r="C657" s="22" t="s">
        <v>1419</v>
      </c>
      <c r="D657" s="22" t="s">
        <v>108</v>
      </c>
      <c r="E657" s="40">
        <v>189</v>
      </c>
      <c r="F657" s="23">
        <v>200</v>
      </c>
      <c r="G657" s="34" t="s">
        <v>1513</v>
      </c>
      <c r="H657" s="35" t="s">
        <v>56</v>
      </c>
      <c r="I657" s="36" t="s">
        <v>881</v>
      </c>
      <c r="J657" s="13" t="s">
        <v>2</v>
      </c>
      <c r="K657" s="41" t="s">
        <v>1580</v>
      </c>
    </row>
    <row r="658" spans="2:11" ht="45" x14ac:dyDescent="0.25">
      <c r="B658" s="22">
        <v>665</v>
      </c>
      <c r="C658" s="22" t="s">
        <v>1420</v>
      </c>
      <c r="D658" s="22" t="s">
        <v>108</v>
      </c>
      <c r="E658" s="40">
        <v>215.5</v>
      </c>
      <c r="F658" s="23">
        <v>240</v>
      </c>
      <c r="G658" s="34" t="s">
        <v>1513</v>
      </c>
      <c r="H658" s="35" t="s">
        <v>56</v>
      </c>
      <c r="I658" s="36" t="s">
        <v>881</v>
      </c>
      <c r="J658" s="13" t="s">
        <v>2</v>
      </c>
      <c r="K658" s="41" t="s">
        <v>1515</v>
      </c>
    </row>
    <row r="659" spans="2:11" ht="45" x14ac:dyDescent="0.25">
      <c r="B659" s="22">
        <v>666</v>
      </c>
      <c r="C659" s="22" t="s">
        <v>1421</v>
      </c>
      <c r="D659" s="22" t="s">
        <v>234</v>
      </c>
      <c r="E659" s="40" t="s">
        <v>1601</v>
      </c>
      <c r="F659" s="23">
        <v>2500</v>
      </c>
      <c r="G659" s="34" t="s">
        <v>1513</v>
      </c>
      <c r="H659" s="35" t="s">
        <v>56</v>
      </c>
      <c r="I659" s="36" t="s">
        <v>883</v>
      </c>
      <c r="J659" s="13" t="s">
        <v>2</v>
      </c>
      <c r="K659" s="41" t="s">
        <v>1600</v>
      </c>
    </row>
    <row r="660" spans="2:11" ht="45" x14ac:dyDescent="0.25">
      <c r="B660" s="22">
        <v>667</v>
      </c>
      <c r="C660" s="22" t="s">
        <v>1422</v>
      </c>
      <c r="D660" s="22" t="s">
        <v>110</v>
      </c>
      <c r="E660" s="40" t="s">
        <v>1149</v>
      </c>
      <c r="F660" s="23" t="s">
        <v>1149</v>
      </c>
      <c r="G660" s="34" t="s">
        <v>1513</v>
      </c>
      <c r="H660" s="35" t="s">
        <v>56</v>
      </c>
      <c r="I660" s="36" t="s">
        <v>880</v>
      </c>
      <c r="J660" s="13" t="s">
        <v>2</v>
      </c>
      <c r="K660" s="41" t="s">
        <v>1602</v>
      </c>
    </row>
    <row r="661" spans="2:11" ht="45" x14ac:dyDescent="0.25">
      <c r="B661" s="22">
        <v>668</v>
      </c>
      <c r="C661" s="22" t="s">
        <v>1423</v>
      </c>
      <c r="D661" s="22" t="s">
        <v>1182</v>
      </c>
      <c r="E661" s="40">
        <v>660</v>
      </c>
      <c r="F661" s="23">
        <v>660</v>
      </c>
      <c r="G661" s="34" t="s">
        <v>1513</v>
      </c>
      <c r="H661" s="35" t="s">
        <v>56</v>
      </c>
      <c r="I661" s="36" t="s">
        <v>876</v>
      </c>
      <c r="J661" s="13" t="s">
        <v>2</v>
      </c>
      <c r="K661" s="41" t="s">
        <v>1603</v>
      </c>
    </row>
    <row r="662" spans="2:11" ht="90" x14ac:dyDescent="0.25">
      <c r="B662" s="22">
        <v>669</v>
      </c>
      <c r="C662" s="22" t="s">
        <v>1424</v>
      </c>
      <c r="D662" s="22" t="s">
        <v>363</v>
      </c>
      <c r="E662" s="40">
        <v>30</v>
      </c>
      <c r="F662" s="22">
        <v>30</v>
      </c>
      <c r="G662" s="22" t="s">
        <v>1513</v>
      </c>
      <c r="H662" s="22" t="s">
        <v>56</v>
      </c>
      <c r="I662" s="22">
        <v>72400000</v>
      </c>
      <c r="J662" s="39" t="s">
        <v>22</v>
      </c>
      <c r="K662" s="41" t="s">
        <v>1634</v>
      </c>
    </row>
    <row r="663" spans="2:11" ht="45" x14ac:dyDescent="0.25">
      <c r="B663" s="22">
        <v>670</v>
      </c>
      <c r="C663" s="22" t="s">
        <v>1425</v>
      </c>
      <c r="D663" s="22" t="s">
        <v>1426</v>
      </c>
      <c r="E663" s="40">
        <v>150</v>
      </c>
      <c r="F663" s="23">
        <v>150</v>
      </c>
      <c r="G663" s="22" t="s">
        <v>1513</v>
      </c>
      <c r="H663" s="22" t="s">
        <v>56</v>
      </c>
      <c r="I663" s="36" t="s">
        <v>1516</v>
      </c>
      <c r="J663" s="13" t="s">
        <v>2</v>
      </c>
      <c r="K663" s="41" t="s">
        <v>1615</v>
      </c>
    </row>
    <row r="664" spans="2:11" ht="45" x14ac:dyDescent="0.25">
      <c r="B664" s="22">
        <v>671</v>
      </c>
      <c r="C664" s="22" t="s">
        <v>1428</v>
      </c>
      <c r="D664" s="22" t="s">
        <v>1182</v>
      </c>
      <c r="E664" s="40">
        <v>247.5</v>
      </c>
      <c r="F664" s="23">
        <v>247.5</v>
      </c>
      <c r="G664" s="22" t="s">
        <v>1517</v>
      </c>
      <c r="H664" s="22" t="s">
        <v>56</v>
      </c>
      <c r="I664" s="36" t="s">
        <v>876</v>
      </c>
      <c r="J664" s="13" t="s">
        <v>2</v>
      </c>
      <c r="K664" s="41" t="s">
        <v>1616</v>
      </c>
    </row>
    <row r="665" spans="2:11" x14ac:dyDescent="0.25">
      <c r="B665" s="22">
        <v>672</v>
      </c>
      <c r="C665" s="22" t="s">
        <v>1427</v>
      </c>
      <c r="D665" s="22" t="s">
        <v>910</v>
      </c>
      <c r="E665" s="40">
        <f>3340+5600+6000</f>
        <v>14940</v>
      </c>
      <c r="F665" s="23">
        <v>14940</v>
      </c>
      <c r="G665" s="34" t="s">
        <v>1517</v>
      </c>
      <c r="H665" s="35" t="s">
        <v>25</v>
      </c>
      <c r="I665" s="36" t="s">
        <v>1016</v>
      </c>
      <c r="J665" s="13" t="s">
        <v>1817</v>
      </c>
      <c r="K665" s="41"/>
    </row>
    <row r="666" spans="2:11" ht="45" x14ac:dyDescent="0.25">
      <c r="B666" s="22">
        <v>673</v>
      </c>
      <c r="C666" s="22" t="s">
        <v>1429</v>
      </c>
      <c r="D666" s="22" t="s">
        <v>234</v>
      </c>
      <c r="E666" s="40" t="s">
        <v>1799</v>
      </c>
      <c r="F666" s="23">
        <v>3365</v>
      </c>
      <c r="G666" s="34" t="s">
        <v>1517</v>
      </c>
      <c r="H666" s="35" t="s">
        <v>56</v>
      </c>
      <c r="I666" s="36" t="s">
        <v>883</v>
      </c>
      <c r="J666" s="13" t="s">
        <v>2</v>
      </c>
      <c r="K666" s="41" t="s">
        <v>1617</v>
      </c>
    </row>
    <row r="667" spans="2:11" ht="45" x14ac:dyDescent="0.25">
      <c r="B667" s="22">
        <v>674</v>
      </c>
      <c r="C667" s="22" t="s">
        <v>1429</v>
      </c>
      <c r="D667" s="22" t="s">
        <v>110</v>
      </c>
      <c r="E667" s="40" t="s">
        <v>1798</v>
      </c>
      <c r="F667" s="23">
        <v>2850</v>
      </c>
      <c r="G667" s="34" t="s">
        <v>1517</v>
      </c>
      <c r="H667" s="35" t="s">
        <v>56</v>
      </c>
      <c r="I667" s="36" t="s">
        <v>880</v>
      </c>
      <c r="J667" s="13" t="s">
        <v>2</v>
      </c>
      <c r="K667" s="41" t="s">
        <v>1618</v>
      </c>
    </row>
    <row r="668" spans="2:11" ht="45" x14ac:dyDescent="0.25">
      <c r="B668" s="22">
        <v>676</v>
      </c>
      <c r="C668" s="22" t="s">
        <v>1430</v>
      </c>
      <c r="D668" s="22" t="s">
        <v>108</v>
      </c>
      <c r="E668" s="40">
        <f>160+160+100</f>
        <v>420</v>
      </c>
      <c r="F668" s="23">
        <v>3000</v>
      </c>
      <c r="G668" s="34" t="s">
        <v>1517</v>
      </c>
      <c r="H668" s="35" t="s">
        <v>56</v>
      </c>
      <c r="I668" s="36" t="s">
        <v>881</v>
      </c>
      <c r="J668" s="13" t="s">
        <v>2</v>
      </c>
      <c r="K668" s="41" t="s">
        <v>1619</v>
      </c>
    </row>
    <row r="669" spans="2:11" ht="45" x14ac:dyDescent="0.25">
      <c r="B669" s="22">
        <v>677</v>
      </c>
      <c r="C669" s="22" t="s">
        <v>508</v>
      </c>
      <c r="D669" s="22" t="s">
        <v>281</v>
      </c>
      <c r="E669" s="40" t="s">
        <v>1797</v>
      </c>
      <c r="F669" s="23">
        <v>8360</v>
      </c>
      <c r="G669" s="34" t="s">
        <v>1517</v>
      </c>
      <c r="H669" s="35" t="s">
        <v>56</v>
      </c>
      <c r="I669" s="36" t="s">
        <v>1029</v>
      </c>
      <c r="J669" s="13" t="s">
        <v>2</v>
      </c>
      <c r="K669" s="41" t="s">
        <v>1620</v>
      </c>
    </row>
    <row r="670" spans="2:11" ht="45" x14ac:dyDescent="0.25">
      <c r="B670" s="22">
        <v>678</v>
      </c>
      <c r="C670" s="22" t="s">
        <v>519</v>
      </c>
      <c r="D670" s="22" t="s">
        <v>234</v>
      </c>
      <c r="E670" s="40" t="s">
        <v>1823</v>
      </c>
      <c r="F670" s="23" t="s">
        <v>1823</v>
      </c>
      <c r="G670" s="34" t="s">
        <v>1518</v>
      </c>
      <c r="H670" s="35" t="s">
        <v>56</v>
      </c>
      <c r="I670" s="36" t="s">
        <v>883</v>
      </c>
      <c r="J670" s="13" t="s">
        <v>2</v>
      </c>
      <c r="K670" s="41" t="s">
        <v>1621</v>
      </c>
    </row>
    <row r="671" spans="2:11" ht="45" x14ac:dyDescent="0.25">
      <c r="B671" s="22">
        <v>679</v>
      </c>
      <c r="C671" s="22" t="s">
        <v>519</v>
      </c>
      <c r="D671" s="22" t="s">
        <v>110</v>
      </c>
      <c r="E671" s="40" t="s">
        <v>1836</v>
      </c>
      <c r="F671" s="23">
        <v>7600</v>
      </c>
      <c r="G671" s="34" t="s">
        <v>1518</v>
      </c>
      <c r="H671" s="35" t="s">
        <v>56</v>
      </c>
      <c r="I671" s="36" t="s">
        <v>880</v>
      </c>
      <c r="J671" s="13" t="s">
        <v>2</v>
      </c>
      <c r="K671" s="41" t="s">
        <v>1622</v>
      </c>
    </row>
    <row r="672" spans="2:11" ht="45" x14ac:dyDescent="0.25">
      <c r="B672" s="22">
        <v>680</v>
      </c>
      <c r="C672" s="22" t="s">
        <v>1395</v>
      </c>
      <c r="D672" s="22" t="s">
        <v>108</v>
      </c>
      <c r="E672" s="40">
        <v>399.3</v>
      </c>
      <c r="F672" s="23">
        <v>400</v>
      </c>
      <c r="G672" s="34" t="s">
        <v>1518</v>
      </c>
      <c r="H672" s="35" t="s">
        <v>56</v>
      </c>
      <c r="I672" s="36" t="s">
        <v>881</v>
      </c>
      <c r="J672" s="13" t="s">
        <v>2</v>
      </c>
      <c r="K672" s="41" t="s">
        <v>1623</v>
      </c>
    </row>
    <row r="673" spans="2:11" ht="45.75" x14ac:dyDescent="0.25">
      <c r="B673" s="22">
        <v>681</v>
      </c>
      <c r="C673" s="22" t="s">
        <v>1376</v>
      </c>
      <c r="D673" s="22" t="s">
        <v>1635</v>
      </c>
      <c r="E673" s="40" t="s">
        <v>1838</v>
      </c>
      <c r="F673" s="23">
        <v>4921</v>
      </c>
      <c r="G673" s="34" t="s">
        <v>1518</v>
      </c>
      <c r="H673" s="35" t="s">
        <v>56</v>
      </c>
      <c r="I673" s="36" t="s">
        <v>1696</v>
      </c>
      <c r="J673" s="13" t="s">
        <v>5</v>
      </c>
      <c r="K673" s="41" t="s">
        <v>1624</v>
      </c>
    </row>
    <row r="674" spans="2:11" ht="45.75" x14ac:dyDescent="0.25">
      <c r="B674" s="22">
        <v>682</v>
      </c>
      <c r="C674" s="22" t="s">
        <v>1376</v>
      </c>
      <c r="D674" s="22" t="s">
        <v>1636</v>
      </c>
      <c r="E674" s="40" t="s">
        <v>1821</v>
      </c>
      <c r="F674" s="23">
        <v>2478</v>
      </c>
      <c r="G674" s="34" t="s">
        <v>1518</v>
      </c>
      <c r="H674" s="35" t="s">
        <v>56</v>
      </c>
      <c r="I674" s="36" t="s">
        <v>1697</v>
      </c>
      <c r="J674" s="13" t="s">
        <v>5</v>
      </c>
      <c r="K674" s="55" t="s">
        <v>1625</v>
      </c>
    </row>
    <row r="675" spans="2:11" ht="90" x14ac:dyDescent="0.25">
      <c r="B675" s="22">
        <v>683</v>
      </c>
      <c r="C675" s="22" t="s">
        <v>1637</v>
      </c>
      <c r="D675" s="22" t="s">
        <v>1638</v>
      </c>
      <c r="E675" s="40" t="s">
        <v>2346</v>
      </c>
      <c r="F675" s="23">
        <v>118800</v>
      </c>
      <c r="G675" s="34" t="s">
        <v>1518</v>
      </c>
      <c r="H675" s="35" t="s">
        <v>25</v>
      </c>
      <c r="I675" s="36" t="s">
        <v>1698</v>
      </c>
      <c r="J675" s="39" t="s">
        <v>1699</v>
      </c>
      <c r="K675" s="41" t="s">
        <v>1626</v>
      </c>
    </row>
    <row r="676" spans="2:11" ht="45" x14ac:dyDescent="0.25">
      <c r="B676" s="22">
        <v>684</v>
      </c>
      <c r="C676" s="22" t="s">
        <v>1639</v>
      </c>
      <c r="D676" s="22" t="s">
        <v>110</v>
      </c>
      <c r="E676" s="40" t="s">
        <v>1802</v>
      </c>
      <c r="F676" s="23">
        <v>2240</v>
      </c>
      <c r="G676" s="34" t="s">
        <v>1700</v>
      </c>
      <c r="H676" s="35" t="s">
        <v>56</v>
      </c>
      <c r="I676" s="36" t="s">
        <v>880</v>
      </c>
      <c r="J676" s="13" t="s">
        <v>2</v>
      </c>
      <c r="K676" s="41" t="s">
        <v>1627</v>
      </c>
    </row>
    <row r="677" spans="2:11" ht="45" x14ac:dyDescent="0.25">
      <c r="B677" s="22">
        <v>685</v>
      </c>
      <c r="C677" s="22" t="s">
        <v>1639</v>
      </c>
      <c r="D677" s="22" t="s">
        <v>234</v>
      </c>
      <c r="E677" s="40" t="s">
        <v>1801</v>
      </c>
      <c r="F677" s="23">
        <v>2030</v>
      </c>
      <c r="G677" s="34" t="s">
        <v>1700</v>
      </c>
      <c r="H677" s="35" t="s">
        <v>56</v>
      </c>
      <c r="I677" s="36" t="s">
        <v>883</v>
      </c>
      <c r="J677" s="13" t="s">
        <v>2</v>
      </c>
      <c r="K677" s="41" t="s">
        <v>1628</v>
      </c>
    </row>
    <row r="678" spans="2:11" ht="45" x14ac:dyDescent="0.25">
      <c r="B678" s="22">
        <v>686</v>
      </c>
      <c r="C678" s="22" t="s">
        <v>275</v>
      </c>
      <c r="D678" s="22" t="s">
        <v>110</v>
      </c>
      <c r="E678" s="40">
        <v>740</v>
      </c>
      <c r="F678" s="23">
        <v>740</v>
      </c>
      <c r="G678" s="34" t="s">
        <v>1700</v>
      </c>
      <c r="H678" s="35" t="s">
        <v>56</v>
      </c>
      <c r="I678" s="36" t="s">
        <v>880</v>
      </c>
      <c r="J678" s="13" t="s">
        <v>2</v>
      </c>
      <c r="K678" s="41" t="s">
        <v>1629</v>
      </c>
    </row>
    <row r="679" spans="2:11" ht="45" x14ac:dyDescent="0.25">
      <c r="B679" s="22">
        <v>687</v>
      </c>
      <c r="C679" s="22" t="s">
        <v>99</v>
      </c>
      <c r="D679" s="22" t="s">
        <v>108</v>
      </c>
      <c r="E679" s="40">
        <v>629.23</v>
      </c>
      <c r="F679" s="23">
        <v>640</v>
      </c>
      <c r="G679" s="34" t="s">
        <v>1700</v>
      </c>
      <c r="H679" s="35" t="s">
        <v>56</v>
      </c>
      <c r="I679" s="36" t="s">
        <v>881</v>
      </c>
      <c r="J679" s="13" t="s">
        <v>2</v>
      </c>
      <c r="K679" s="41" t="s">
        <v>1630</v>
      </c>
    </row>
    <row r="680" spans="2:11" ht="45.75" x14ac:dyDescent="0.25">
      <c r="B680" s="22">
        <v>688</v>
      </c>
      <c r="C680" s="22" t="s">
        <v>786</v>
      </c>
      <c r="D680" s="22" t="s">
        <v>1640</v>
      </c>
      <c r="E680" s="40">
        <v>200</v>
      </c>
      <c r="F680" s="23">
        <v>200</v>
      </c>
      <c r="G680" s="34" t="s">
        <v>1700</v>
      </c>
      <c r="H680" s="35" t="s">
        <v>56</v>
      </c>
      <c r="I680" s="36" t="s">
        <v>1701</v>
      </c>
      <c r="J680" s="13" t="s">
        <v>5</v>
      </c>
      <c r="K680" s="41" t="s">
        <v>1631</v>
      </c>
    </row>
    <row r="681" spans="2:11" ht="90" x14ac:dyDescent="0.25">
      <c r="B681" s="22">
        <v>689</v>
      </c>
      <c r="C681" s="22" t="s">
        <v>501</v>
      </c>
      <c r="D681" s="22" t="s">
        <v>1641</v>
      </c>
      <c r="E681" s="40" t="s">
        <v>583</v>
      </c>
      <c r="F681" s="23">
        <v>1500</v>
      </c>
      <c r="G681" s="34" t="s">
        <v>1700</v>
      </c>
      <c r="H681" s="35" t="s">
        <v>56</v>
      </c>
      <c r="I681" s="36" t="s">
        <v>567</v>
      </c>
      <c r="J681" s="39" t="s">
        <v>401</v>
      </c>
      <c r="K681" s="41" t="s">
        <v>1632</v>
      </c>
    </row>
    <row r="682" spans="2:11" ht="90" x14ac:dyDescent="0.25">
      <c r="B682" s="22">
        <v>690</v>
      </c>
      <c r="C682" s="22" t="s">
        <v>1642</v>
      </c>
      <c r="D682" s="22" t="s">
        <v>1643</v>
      </c>
      <c r="E682" s="40" t="s">
        <v>584</v>
      </c>
      <c r="F682" s="23">
        <v>1500</v>
      </c>
      <c r="G682" s="34" t="s">
        <v>1700</v>
      </c>
      <c r="H682" s="35" t="s">
        <v>56</v>
      </c>
      <c r="I682" s="36" t="s">
        <v>567</v>
      </c>
      <c r="J682" s="39" t="s">
        <v>401</v>
      </c>
      <c r="K682" s="41" t="s">
        <v>1633</v>
      </c>
    </row>
    <row r="683" spans="2:11" ht="90" x14ac:dyDescent="0.25">
      <c r="B683" s="22">
        <v>691</v>
      </c>
      <c r="C683" s="22" t="s">
        <v>1644</v>
      </c>
      <c r="D683" s="22" t="s">
        <v>1645</v>
      </c>
      <c r="E683" s="40">
        <v>50</v>
      </c>
      <c r="F683" s="23">
        <v>50</v>
      </c>
      <c r="G683" s="34" t="s">
        <v>1702</v>
      </c>
      <c r="H683" s="35" t="s">
        <v>56</v>
      </c>
      <c r="I683" s="36" t="s">
        <v>1064</v>
      </c>
      <c r="J683" s="39" t="s">
        <v>401</v>
      </c>
      <c r="K683" s="41" t="s">
        <v>1703</v>
      </c>
    </row>
    <row r="684" spans="2:11" ht="45" x14ac:dyDescent="0.25">
      <c r="B684" s="22">
        <v>692</v>
      </c>
      <c r="C684" s="22" t="s">
        <v>280</v>
      </c>
      <c r="D684" s="22" t="s">
        <v>281</v>
      </c>
      <c r="E684" s="40" t="s">
        <v>1791</v>
      </c>
      <c r="F684" s="23">
        <v>2674.5</v>
      </c>
      <c r="G684" s="34" t="s">
        <v>1702</v>
      </c>
      <c r="H684" s="35" t="s">
        <v>56</v>
      </c>
      <c r="I684" s="36" t="s">
        <v>1029</v>
      </c>
      <c r="J684" s="13" t="s">
        <v>2</v>
      </c>
      <c r="K684" s="41" t="s">
        <v>1704</v>
      </c>
    </row>
    <row r="685" spans="2:11" ht="45.75" x14ac:dyDescent="0.25">
      <c r="B685" s="22">
        <v>693</v>
      </c>
      <c r="C685" s="22" t="s">
        <v>1646</v>
      </c>
      <c r="D685" s="22" t="s">
        <v>1647</v>
      </c>
      <c r="E685" s="40">
        <v>100</v>
      </c>
      <c r="F685" s="23">
        <v>100</v>
      </c>
      <c r="G685" s="34" t="s">
        <v>1705</v>
      </c>
      <c r="H685" s="35" t="s">
        <v>56</v>
      </c>
      <c r="I685" s="36" t="s">
        <v>1516</v>
      </c>
      <c r="J685" s="13" t="s">
        <v>5</v>
      </c>
      <c r="K685" s="41" t="s">
        <v>1706</v>
      </c>
    </row>
    <row r="686" spans="2:11" ht="45.75" x14ac:dyDescent="0.25">
      <c r="B686" s="22">
        <v>694</v>
      </c>
      <c r="C686" s="22" t="s">
        <v>632</v>
      </c>
      <c r="D686" s="22" t="s">
        <v>633</v>
      </c>
      <c r="E686" s="40">
        <v>30</v>
      </c>
      <c r="F686" s="23">
        <v>30</v>
      </c>
      <c r="G686" s="34" t="s">
        <v>1705</v>
      </c>
      <c r="H686" s="35" t="s">
        <v>56</v>
      </c>
      <c r="I686" s="36" t="s">
        <v>1707</v>
      </c>
      <c r="J686" s="13" t="s">
        <v>5</v>
      </c>
      <c r="K686" s="41" t="s">
        <v>1708</v>
      </c>
    </row>
    <row r="687" spans="2:11" ht="45" x14ac:dyDescent="0.25">
      <c r="B687" s="22">
        <v>695</v>
      </c>
      <c r="C687" s="22" t="s">
        <v>1648</v>
      </c>
      <c r="D687" s="22" t="s">
        <v>1182</v>
      </c>
      <c r="E687" s="40" t="s">
        <v>1809</v>
      </c>
      <c r="F687" s="23">
        <v>2112.48</v>
      </c>
      <c r="G687" s="34" t="s">
        <v>1705</v>
      </c>
      <c r="H687" s="35" t="s">
        <v>56</v>
      </c>
      <c r="I687" s="36" t="s">
        <v>876</v>
      </c>
      <c r="J687" s="13" t="s">
        <v>2</v>
      </c>
      <c r="K687" s="41" t="s">
        <v>1709</v>
      </c>
    </row>
    <row r="688" spans="2:11" ht="45" x14ac:dyDescent="0.25">
      <c r="B688" s="22">
        <v>696</v>
      </c>
      <c r="C688" s="22" t="s">
        <v>1649</v>
      </c>
      <c r="D688" s="22" t="s">
        <v>1182</v>
      </c>
      <c r="E688" s="40">
        <v>600</v>
      </c>
      <c r="F688" s="23">
        <v>600</v>
      </c>
      <c r="G688" s="34" t="s">
        <v>1705</v>
      </c>
      <c r="H688" s="35" t="s">
        <v>56</v>
      </c>
      <c r="I688" s="36" t="s">
        <v>876</v>
      </c>
      <c r="J688" s="13" t="s">
        <v>2</v>
      </c>
      <c r="K688" s="41" t="s">
        <v>1710</v>
      </c>
    </row>
    <row r="689" spans="2:11" ht="45" x14ac:dyDescent="0.25">
      <c r="B689" s="22">
        <v>697</v>
      </c>
      <c r="C689" s="22" t="s">
        <v>751</v>
      </c>
      <c r="D689" s="22" t="s">
        <v>1182</v>
      </c>
      <c r="E689" s="40">
        <v>600</v>
      </c>
      <c r="F689" s="23">
        <v>600</v>
      </c>
      <c r="G689" s="34" t="s">
        <v>1705</v>
      </c>
      <c r="H689" s="35" t="s">
        <v>56</v>
      </c>
      <c r="I689" s="36" t="s">
        <v>876</v>
      </c>
      <c r="J689" s="13" t="s">
        <v>2</v>
      </c>
      <c r="K689" s="41" t="s">
        <v>1711</v>
      </c>
    </row>
    <row r="690" spans="2:11" ht="45" x14ac:dyDescent="0.25">
      <c r="B690" s="22">
        <v>699</v>
      </c>
      <c r="C690" s="40" t="s">
        <v>655</v>
      </c>
      <c r="D690" s="22" t="s">
        <v>1182</v>
      </c>
      <c r="E690" s="40" t="s">
        <v>1830</v>
      </c>
      <c r="F690" s="23">
        <v>6386.16</v>
      </c>
      <c r="G690" s="34" t="s">
        <v>1712</v>
      </c>
      <c r="H690" s="35" t="s">
        <v>56</v>
      </c>
      <c r="I690" s="36" t="s">
        <v>876</v>
      </c>
      <c r="J690" s="13" t="s">
        <v>2</v>
      </c>
      <c r="K690" s="41" t="s">
        <v>1713</v>
      </c>
    </row>
    <row r="691" spans="2:11" ht="45" x14ac:dyDescent="0.25">
      <c r="B691" s="22">
        <v>700</v>
      </c>
      <c r="C691" s="22" t="s">
        <v>1650</v>
      </c>
      <c r="D691" s="22" t="s">
        <v>1182</v>
      </c>
      <c r="E691" s="40" t="s">
        <v>1810</v>
      </c>
      <c r="F691" s="23">
        <v>3900</v>
      </c>
      <c r="G691" s="34" t="s">
        <v>1712</v>
      </c>
      <c r="H691" s="35" t="s">
        <v>56</v>
      </c>
      <c r="I691" s="36" t="s">
        <v>876</v>
      </c>
      <c r="J691" s="13" t="s">
        <v>2</v>
      </c>
      <c r="K691" s="41" t="s">
        <v>1714</v>
      </c>
    </row>
    <row r="692" spans="2:11" ht="45" x14ac:dyDescent="0.25">
      <c r="B692" s="22">
        <v>701</v>
      </c>
      <c r="C692" s="22" t="s">
        <v>1651</v>
      </c>
      <c r="D692" s="22" t="s">
        <v>108</v>
      </c>
      <c r="E692" s="40">
        <v>900</v>
      </c>
      <c r="F692" s="23">
        <v>1200</v>
      </c>
      <c r="G692" s="34" t="s">
        <v>1712</v>
      </c>
      <c r="H692" s="35" t="s">
        <v>56</v>
      </c>
      <c r="I692" s="36" t="s">
        <v>881</v>
      </c>
      <c r="J692" s="13" t="s">
        <v>2</v>
      </c>
      <c r="K692" s="41" t="s">
        <v>1715</v>
      </c>
    </row>
    <row r="693" spans="2:11" ht="45" x14ac:dyDescent="0.25">
      <c r="B693" s="22">
        <v>702</v>
      </c>
      <c r="C693" s="22" t="s">
        <v>1652</v>
      </c>
      <c r="D693" s="22" t="s">
        <v>108</v>
      </c>
      <c r="E693" s="40" t="s">
        <v>1232</v>
      </c>
      <c r="F693" s="23">
        <v>1500</v>
      </c>
      <c r="G693" s="34" t="s">
        <v>1712</v>
      </c>
      <c r="H693" s="35" t="s">
        <v>56</v>
      </c>
      <c r="I693" s="36" t="s">
        <v>881</v>
      </c>
      <c r="J693" s="13" t="s">
        <v>2</v>
      </c>
      <c r="K693" s="41" t="s">
        <v>1716</v>
      </c>
    </row>
    <row r="694" spans="2:11" ht="45" x14ac:dyDescent="0.25">
      <c r="B694" s="22">
        <v>703</v>
      </c>
      <c r="C694" s="22" t="s">
        <v>332</v>
      </c>
      <c r="D694" s="22" t="s">
        <v>108</v>
      </c>
      <c r="E694" s="40" t="s">
        <v>1816</v>
      </c>
      <c r="F694" s="23">
        <v>2400</v>
      </c>
      <c r="G694" s="34" t="s">
        <v>1712</v>
      </c>
      <c r="H694" s="35" t="s">
        <v>56</v>
      </c>
      <c r="I694" s="36" t="s">
        <v>881</v>
      </c>
      <c r="J694" s="13" t="s">
        <v>2</v>
      </c>
      <c r="K694" s="41" t="s">
        <v>1717</v>
      </c>
    </row>
    <row r="695" spans="2:11" ht="45" x14ac:dyDescent="0.25">
      <c r="B695" s="22">
        <v>704</v>
      </c>
      <c r="C695" s="22" t="s">
        <v>1653</v>
      </c>
      <c r="D695" s="22" t="s">
        <v>108</v>
      </c>
      <c r="E695" s="40">
        <v>627.4</v>
      </c>
      <c r="F695" s="23">
        <v>1500</v>
      </c>
      <c r="G695" s="34" t="s">
        <v>1712</v>
      </c>
      <c r="H695" s="35" t="s">
        <v>56</v>
      </c>
      <c r="I695" s="36" t="s">
        <v>881</v>
      </c>
      <c r="J695" s="13" t="s">
        <v>2</v>
      </c>
      <c r="K695" s="41" t="s">
        <v>1718</v>
      </c>
    </row>
    <row r="696" spans="2:11" ht="45" x14ac:dyDescent="0.25">
      <c r="B696" s="22">
        <v>705</v>
      </c>
      <c r="C696" s="22" t="s">
        <v>109</v>
      </c>
      <c r="D696" s="22" t="s">
        <v>110</v>
      </c>
      <c r="E696" s="40" t="s">
        <v>1800</v>
      </c>
      <c r="F696" s="23">
        <v>5100</v>
      </c>
      <c r="G696" s="34" t="s">
        <v>1712</v>
      </c>
      <c r="H696" s="35" t="s">
        <v>56</v>
      </c>
      <c r="I696" s="36" t="s">
        <v>880</v>
      </c>
      <c r="J696" s="13" t="s">
        <v>2</v>
      </c>
      <c r="K696" s="41" t="s">
        <v>1719</v>
      </c>
    </row>
    <row r="697" spans="2:11" ht="45" x14ac:dyDescent="0.25">
      <c r="B697" s="22">
        <v>706</v>
      </c>
      <c r="C697" s="22" t="s">
        <v>655</v>
      </c>
      <c r="D697" s="22" t="s">
        <v>93</v>
      </c>
      <c r="E697" s="40">
        <v>885</v>
      </c>
      <c r="F697" s="23">
        <v>885</v>
      </c>
      <c r="G697" s="34" t="s">
        <v>1720</v>
      </c>
      <c r="H697" s="35" t="s">
        <v>56</v>
      </c>
      <c r="I697" s="36" t="s">
        <v>881</v>
      </c>
      <c r="J697" s="13" t="s">
        <v>2</v>
      </c>
      <c r="K697" s="41" t="s">
        <v>1721</v>
      </c>
    </row>
    <row r="698" spans="2:11" ht="45" x14ac:dyDescent="0.25">
      <c r="B698" s="22">
        <v>707</v>
      </c>
      <c r="C698" s="22" t="s">
        <v>280</v>
      </c>
      <c r="D698" s="22" t="s">
        <v>281</v>
      </c>
      <c r="E698" s="40" t="s">
        <v>1826</v>
      </c>
      <c r="F698" s="23">
        <v>7840</v>
      </c>
      <c r="G698" s="34" t="s">
        <v>1720</v>
      </c>
      <c r="H698" s="35" t="s">
        <v>56</v>
      </c>
      <c r="I698" s="36" t="s">
        <v>1029</v>
      </c>
      <c r="J698" s="13" t="s">
        <v>2</v>
      </c>
      <c r="K698" s="41" t="s">
        <v>1722</v>
      </c>
    </row>
    <row r="699" spans="2:11" ht="45" x14ac:dyDescent="0.25">
      <c r="B699" s="22">
        <v>708</v>
      </c>
      <c r="C699" s="22" t="s">
        <v>1654</v>
      </c>
      <c r="D699" s="22" t="s">
        <v>108</v>
      </c>
      <c r="E699" s="40">
        <v>191.8</v>
      </c>
      <c r="F699" s="23">
        <v>200</v>
      </c>
      <c r="G699" s="34" t="s">
        <v>1720</v>
      </c>
      <c r="H699" s="35" t="s">
        <v>56</v>
      </c>
      <c r="I699" s="36" t="s">
        <v>881</v>
      </c>
      <c r="J699" s="13" t="s">
        <v>2</v>
      </c>
      <c r="K699" s="41" t="s">
        <v>1723</v>
      </c>
    </row>
    <row r="700" spans="2:11" ht="45" x14ac:dyDescent="0.25">
      <c r="B700" s="22">
        <v>709</v>
      </c>
      <c r="C700" s="22" t="s">
        <v>321</v>
      </c>
      <c r="D700" s="22" t="s">
        <v>281</v>
      </c>
      <c r="E700" s="40" t="s">
        <v>2357</v>
      </c>
      <c r="F700" s="23">
        <v>4524</v>
      </c>
      <c r="G700" s="34" t="s">
        <v>1720</v>
      </c>
      <c r="H700" s="35" t="s">
        <v>56</v>
      </c>
      <c r="I700" s="36" t="s">
        <v>1029</v>
      </c>
      <c r="J700" s="13" t="s">
        <v>2</v>
      </c>
      <c r="K700" s="41" t="s">
        <v>1724</v>
      </c>
    </row>
    <row r="701" spans="2:11" ht="45" x14ac:dyDescent="0.25">
      <c r="B701" s="22">
        <v>710</v>
      </c>
      <c r="C701" s="22" t="s">
        <v>1655</v>
      </c>
      <c r="D701" s="22" t="s">
        <v>108</v>
      </c>
      <c r="E701" s="40">
        <v>55.5</v>
      </c>
      <c r="F701" s="23">
        <v>60</v>
      </c>
      <c r="G701" s="34" t="s">
        <v>1720</v>
      </c>
      <c r="H701" s="35" t="s">
        <v>56</v>
      </c>
      <c r="I701" s="36" t="s">
        <v>881</v>
      </c>
      <c r="J701" s="13" t="s">
        <v>2</v>
      </c>
      <c r="K701" s="41" t="s">
        <v>1725</v>
      </c>
    </row>
    <row r="702" spans="2:11" ht="45" x14ac:dyDescent="0.25">
      <c r="B702" s="22">
        <v>711</v>
      </c>
      <c r="C702" s="22" t="s">
        <v>903</v>
      </c>
      <c r="D702" s="22" t="s">
        <v>108</v>
      </c>
      <c r="E702" s="40">
        <v>228.92</v>
      </c>
      <c r="F702" s="23">
        <v>240</v>
      </c>
      <c r="G702" s="34" t="s">
        <v>1720</v>
      </c>
      <c r="H702" s="35" t="s">
        <v>56</v>
      </c>
      <c r="I702" s="36" t="s">
        <v>881</v>
      </c>
      <c r="J702" s="13" t="s">
        <v>2</v>
      </c>
      <c r="K702" s="41" t="s">
        <v>1726</v>
      </c>
    </row>
    <row r="703" spans="2:11" ht="45" x14ac:dyDescent="0.25">
      <c r="B703" s="22">
        <v>712</v>
      </c>
      <c r="C703" s="22" t="s">
        <v>1656</v>
      </c>
      <c r="D703" s="22" t="s">
        <v>108</v>
      </c>
      <c r="E703" s="22">
        <v>56.1</v>
      </c>
      <c r="F703" s="23">
        <v>240</v>
      </c>
      <c r="G703" s="34" t="s">
        <v>1720</v>
      </c>
      <c r="H703" s="35" t="s">
        <v>56</v>
      </c>
      <c r="I703" s="36" t="s">
        <v>881</v>
      </c>
      <c r="J703" s="13" t="s">
        <v>2</v>
      </c>
      <c r="K703" s="41" t="s">
        <v>1727</v>
      </c>
    </row>
    <row r="704" spans="2:11" ht="45" x14ac:dyDescent="0.25">
      <c r="B704" s="22">
        <v>713</v>
      </c>
      <c r="C704" s="22" t="s">
        <v>896</v>
      </c>
      <c r="D704" s="22" t="s">
        <v>234</v>
      </c>
      <c r="E704" s="22" t="s">
        <v>1536</v>
      </c>
      <c r="F704" s="23">
        <v>3500</v>
      </c>
      <c r="G704" s="34" t="s">
        <v>1720</v>
      </c>
      <c r="H704" s="35" t="s">
        <v>56</v>
      </c>
      <c r="I704" s="36" t="s">
        <v>883</v>
      </c>
      <c r="J704" s="13" t="s">
        <v>2</v>
      </c>
      <c r="K704" s="41" t="s">
        <v>1728</v>
      </c>
    </row>
    <row r="705" spans="2:11" ht="45" x14ac:dyDescent="0.25">
      <c r="B705" s="22">
        <v>714</v>
      </c>
      <c r="C705" s="22" t="s">
        <v>275</v>
      </c>
      <c r="D705" s="22" t="s">
        <v>110</v>
      </c>
      <c r="E705" s="22" t="s">
        <v>1840</v>
      </c>
      <c r="F705" s="23">
        <v>2780</v>
      </c>
      <c r="G705" s="34" t="s">
        <v>1720</v>
      </c>
      <c r="H705" s="35" t="s">
        <v>56</v>
      </c>
      <c r="I705" s="36" t="s">
        <v>880</v>
      </c>
      <c r="J705" s="13" t="s">
        <v>2</v>
      </c>
      <c r="K705" s="41" t="s">
        <v>1729</v>
      </c>
    </row>
    <row r="706" spans="2:11" ht="45" x14ac:dyDescent="0.25">
      <c r="B706" s="22">
        <v>715</v>
      </c>
      <c r="C706" s="22" t="s">
        <v>1657</v>
      </c>
      <c r="D706" s="22" t="s">
        <v>1182</v>
      </c>
      <c r="E706" s="22">
        <v>390</v>
      </c>
      <c r="F706" s="23">
        <v>390</v>
      </c>
      <c r="G706" s="34" t="s">
        <v>1730</v>
      </c>
      <c r="H706" s="35" t="s">
        <v>56</v>
      </c>
      <c r="I706" s="36" t="s">
        <v>876</v>
      </c>
      <c r="J706" s="13" t="s">
        <v>2</v>
      </c>
      <c r="K706" s="41" t="s">
        <v>1731</v>
      </c>
    </row>
    <row r="707" spans="2:11" ht="45" x14ac:dyDescent="0.25">
      <c r="B707" s="22">
        <v>716</v>
      </c>
      <c r="C707" s="22" t="s">
        <v>1375</v>
      </c>
      <c r="D707" s="22" t="s">
        <v>1182</v>
      </c>
      <c r="E707" s="22">
        <v>810</v>
      </c>
      <c r="F707" s="23">
        <v>810</v>
      </c>
      <c r="G707" s="34" t="s">
        <v>1730</v>
      </c>
      <c r="H707" s="35" t="s">
        <v>56</v>
      </c>
      <c r="I707" s="36" t="s">
        <v>876</v>
      </c>
      <c r="J707" s="13" t="s">
        <v>2</v>
      </c>
      <c r="K707" s="41" t="s">
        <v>1732</v>
      </c>
    </row>
    <row r="708" spans="2:11" ht="45" x14ac:dyDescent="0.25">
      <c r="B708" s="22">
        <v>717</v>
      </c>
      <c r="C708" s="22" t="s">
        <v>189</v>
      </c>
      <c r="D708" s="22" t="s">
        <v>1182</v>
      </c>
      <c r="E708" s="22">
        <v>540</v>
      </c>
      <c r="F708" s="23">
        <v>540</v>
      </c>
      <c r="G708" s="34" t="s">
        <v>1730</v>
      </c>
      <c r="H708" s="35" t="s">
        <v>56</v>
      </c>
      <c r="I708" s="36" t="s">
        <v>876</v>
      </c>
      <c r="J708" s="13" t="s">
        <v>2</v>
      </c>
      <c r="K708" s="41" t="s">
        <v>1733</v>
      </c>
    </row>
    <row r="709" spans="2:11" ht="45" x14ac:dyDescent="0.25">
      <c r="B709" s="22">
        <v>718</v>
      </c>
      <c r="C709" s="22" t="s">
        <v>1658</v>
      </c>
      <c r="D709" s="22" t="s">
        <v>108</v>
      </c>
      <c r="E709" s="22">
        <v>49.5</v>
      </c>
      <c r="F709" s="23">
        <v>50</v>
      </c>
      <c r="G709" s="34" t="s">
        <v>1734</v>
      </c>
      <c r="H709" s="35" t="s">
        <v>56</v>
      </c>
      <c r="I709" s="36" t="s">
        <v>881</v>
      </c>
      <c r="J709" s="13" t="s">
        <v>2</v>
      </c>
      <c r="K709" s="41" t="s">
        <v>1735</v>
      </c>
    </row>
    <row r="710" spans="2:11" ht="45" x14ac:dyDescent="0.25">
      <c r="B710" s="22">
        <v>719</v>
      </c>
      <c r="C710" s="22" t="s">
        <v>267</v>
      </c>
      <c r="D710" s="22" t="s">
        <v>110</v>
      </c>
      <c r="E710" s="22">
        <v>430</v>
      </c>
      <c r="F710" s="23">
        <v>430</v>
      </c>
      <c r="G710" s="34" t="s">
        <v>1734</v>
      </c>
      <c r="H710" s="35" t="s">
        <v>56</v>
      </c>
      <c r="I710" s="36" t="s">
        <v>880</v>
      </c>
      <c r="J710" s="13" t="s">
        <v>2</v>
      </c>
      <c r="K710" s="41" t="s">
        <v>1736</v>
      </c>
    </row>
    <row r="711" spans="2:11" ht="45" x14ac:dyDescent="0.25">
      <c r="B711" s="22">
        <v>720</v>
      </c>
      <c r="C711" s="22" t="s">
        <v>276</v>
      </c>
      <c r="D711" s="22" t="s">
        <v>234</v>
      </c>
      <c r="E711" s="22">
        <v>640</v>
      </c>
      <c r="F711" s="23">
        <v>640</v>
      </c>
      <c r="G711" s="34" t="s">
        <v>1734</v>
      </c>
      <c r="H711" s="35" t="s">
        <v>56</v>
      </c>
      <c r="I711" s="36" t="s">
        <v>883</v>
      </c>
      <c r="J711" s="13" t="s">
        <v>2</v>
      </c>
      <c r="K711" s="41" t="s">
        <v>1737</v>
      </c>
    </row>
    <row r="712" spans="2:11" ht="45" x14ac:dyDescent="0.25">
      <c r="B712" s="22">
        <v>721</v>
      </c>
      <c r="C712" s="22" t="s">
        <v>473</v>
      </c>
      <c r="D712" s="22" t="s">
        <v>1182</v>
      </c>
      <c r="E712" s="22">
        <v>563.86</v>
      </c>
      <c r="F712" s="23">
        <v>563.87</v>
      </c>
      <c r="G712" s="34" t="s">
        <v>1734</v>
      </c>
      <c r="H712" s="35" t="s">
        <v>56</v>
      </c>
      <c r="I712" s="36" t="s">
        <v>876</v>
      </c>
      <c r="J712" s="13" t="s">
        <v>2</v>
      </c>
      <c r="K712" s="41" t="s">
        <v>1738</v>
      </c>
    </row>
    <row r="713" spans="2:11" ht="45" x14ac:dyDescent="0.25">
      <c r="B713" s="22">
        <v>722</v>
      </c>
      <c r="C713" s="22" t="s">
        <v>1659</v>
      </c>
      <c r="D713" s="22" t="s">
        <v>108</v>
      </c>
      <c r="E713" s="22">
        <v>299.75</v>
      </c>
      <c r="F713" s="23">
        <v>300</v>
      </c>
      <c r="G713" s="34" t="s">
        <v>1734</v>
      </c>
      <c r="H713" s="35" t="s">
        <v>56</v>
      </c>
      <c r="I713" s="36" t="s">
        <v>881</v>
      </c>
      <c r="J713" s="13" t="s">
        <v>2</v>
      </c>
      <c r="K713" s="41" t="s">
        <v>1739</v>
      </c>
    </row>
    <row r="714" spans="2:11" ht="45" x14ac:dyDescent="0.25">
      <c r="B714" s="22">
        <v>723</v>
      </c>
      <c r="C714" s="22" t="s">
        <v>1660</v>
      </c>
      <c r="D714" s="22" t="s">
        <v>108</v>
      </c>
      <c r="E714" s="22"/>
      <c r="F714" s="23">
        <v>240</v>
      </c>
      <c r="G714" s="34" t="s">
        <v>1734</v>
      </c>
      <c r="H714" s="35" t="s">
        <v>56</v>
      </c>
      <c r="I714" s="36" t="s">
        <v>881</v>
      </c>
      <c r="J714" s="13" t="s">
        <v>2</v>
      </c>
      <c r="K714" s="41" t="s">
        <v>1740</v>
      </c>
    </row>
    <row r="715" spans="2:11" ht="45" x14ac:dyDescent="0.25">
      <c r="B715" s="22">
        <v>724</v>
      </c>
      <c r="C715" s="40" t="s">
        <v>1661</v>
      </c>
      <c r="D715" s="22" t="s">
        <v>1662</v>
      </c>
      <c r="E715" s="22">
        <v>0</v>
      </c>
      <c r="F715" s="23">
        <v>115000</v>
      </c>
      <c r="G715" s="34" t="s">
        <v>1741</v>
      </c>
      <c r="H715" s="35" t="s">
        <v>56</v>
      </c>
      <c r="I715" s="36" t="s">
        <v>1698</v>
      </c>
      <c r="J715" s="13" t="s">
        <v>1742</v>
      </c>
      <c r="K715" s="41"/>
    </row>
    <row r="716" spans="2:11" x14ac:dyDescent="0.25">
      <c r="B716" s="22">
        <v>725</v>
      </c>
      <c r="C716" s="22" t="s">
        <v>939</v>
      </c>
      <c r="D716" s="22" t="s">
        <v>938</v>
      </c>
      <c r="E716" s="22">
        <v>440</v>
      </c>
      <c r="F716" s="23">
        <v>440</v>
      </c>
      <c r="G716" s="34" t="s">
        <v>1743</v>
      </c>
      <c r="H716" s="35" t="s">
        <v>56</v>
      </c>
      <c r="I716" s="36" t="s">
        <v>1744</v>
      </c>
      <c r="J716" s="13"/>
      <c r="K716" s="41" t="s">
        <v>1745</v>
      </c>
    </row>
    <row r="717" spans="2:11" ht="90" x14ac:dyDescent="0.25">
      <c r="B717" s="22">
        <v>726</v>
      </c>
      <c r="C717" s="22" t="s">
        <v>1663</v>
      </c>
      <c r="D717" s="22" t="s">
        <v>1664</v>
      </c>
      <c r="E717" s="22" t="s">
        <v>1819</v>
      </c>
      <c r="F717" s="23">
        <v>2177</v>
      </c>
      <c r="G717" s="34" t="s">
        <v>1743</v>
      </c>
      <c r="H717" s="35" t="s">
        <v>56</v>
      </c>
      <c r="I717" s="36" t="s">
        <v>1064</v>
      </c>
      <c r="J717" s="39" t="s">
        <v>401</v>
      </c>
      <c r="K717" s="41" t="s">
        <v>1746</v>
      </c>
    </row>
    <row r="718" spans="2:11" ht="45.75" x14ac:dyDescent="0.25">
      <c r="B718" s="22">
        <v>727</v>
      </c>
      <c r="C718" s="22" t="s">
        <v>1665</v>
      </c>
      <c r="D718" s="22" t="s">
        <v>1666</v>
      </c>
      <c r="E718" s="22">
        <v>50</v>
      </c>
      <c r="F718" s="23">
        <v>50</v>
      </c>
      <c r="G718" s="34" t="s">
        <v>1747</v>
      </c>
      <c r="H718" s="35" t="s">
        <v>1748</v>
      </c>
      <c r="I718" s="36" t="s">
        <v>1749</v>
      </c>
      <c r="J718" s="13" t="s">
        <v>5</v>
      </c>
      <c r="K718" s="56" t="s">
        <v>1750</v>
      </c>
    </row>
    <row r="719" spans="2:11" ht="22.5" x14ac:dyDescent="0.25">
      <c r="B719" s="22">
        <v>728</v>
      </c>
      <c r="C719" s="22" t="s">
        <v>1667</v>
      </c>
      <c r="D719" s="22" t="s">
        <v>1668</v>
      </c>
      <c r="E719" s="22" t="s">
        <v>2375</v>
      </c>
      <c r="F719" s="23">
        <v>1274.8499999999999</v>
      </c>
      <c r="G719" s="34" t="s">
        <v>1747</v>
      </c>
      <c r="H719" s="35" t="s">
        <v>56</v>
      </c>
      <c r="I719" s="36" t="s">
        <v>1064</v>
      </c>
      <c r="J719" s="13"/>
      <c r="K719" s="41" t="s">
        <v>1751</v>
      </c>
    </row>
    <row r="720" spans="2:11" ht="22.5" x14ac:dyDescent="0.25">
      <c r="B720" s="22">
        <v>729</v>
      </c>
      <c r="C720" s="22" t="s">
        <v>659</v>
      </c>
      <c r="D720" s="22" t="s">
        <v>938</v>
      </c>
      <c r="E720" s="22" t="s">
        <v>1820</v>
      </c>
      <c r="F720" s="23">
        <v>1000</v>
      </c>
      <c r="G720" s="34" t="s">
        <v>1747</v>
      </c>
      <c r="H720" s="35" t="s">
        <v>56</v>
      </c>
      <c r="I720" s="36" t="s">
        <v>1744</v>
      </c>
      <c r="J720" s="13"/>
      <c r="K720" s="41" t="s">
        <v>1752</v>
      </c>
    </row>
    <row r="721" spans="2:11" ht="45" x14ac:dyDescent="0.25">
      <c r="B721" s="22">
        <v>730</v>
      </c>
      <c r="C721" s="22" t="s">
        <v>275</v>
      </c>
      <c r="D721" s="22" t="s">
        <v>110</v>
      </c>
      <c r="E721" s="22" t="s">
        <v>1835</v>
      </c>
      <c r="F721" s="23">
        <v>2730</v>
      </c>
      <c r="G721" s="34" t="s">
        <v>1747</v>
      </c>
      <c r="H721" s="35" t="s">
        <v>56</v>
      </c>
      <c r="I721" s="36" t="s">
        <v>880</v>
      </c>
      <c r="J721" s="13" t="s">
        <v>2</v>
      </c>
      <c r="K721" s="41" t="s">
        <v>1753</v>
      </c>
    </row>
    <row r="722" spans="2:11" ht="45" x14ac:dyDescent="0.25">
      <c r="B722" s="22">
        <v>731</v>
      </c>
      <c r="C722" s="22" t="s">
        <v>867</v>
      </c>
      <c r="D722" s="22" t="s">
        <v>234</v>
      </c>
      <c r="E722" s="22" t="s">
        <v>1831</v>
      </c>
      <c r="F722" s="23">
        <v>2263</v>
      </c>
      <c r="G722" s="34" t="s">
        <v>1747</v>
      </c>
      <c r="H722" s="35" t="s">
        <v>56</v>
      </c>
      <c r="I722" s="36" t="s">
        <v>883</v>
      </c>
      <c r="J722" s="13" t="s">
        <v>2</v>
      </c>
      <c r="K722" s="41" t="s">
        <v>1754</v>
      </c>
    </row>
    <row r="723" spans="2:11" ht="45" x14ac:dyDescent="0.25">
      <c r="B723" s="22">
        <v>732</v>
      </c>
      <c r="C723" s="22" t="s">
        <v>686</v>
      </c>
      <c r="D723" s="22" t="s">
        <v>1669</v>
      </c>
      <c r="E723" s="22">
        <f>4956+5133+59588.82</f>
        <v>69677.820000000007</v>
      </c>
      <c r="F723" s="23">
        <v>170014.7</v>
      </c>
      <c r="G723" s="34" t="s">
        <v>1747</v>
      </c>
      <c r="H723" s="35" t="s">
        <v>25</v>
      </c>
      <c r="I723" s="36" t="s">
        <v>567</v>
      </c>
      <c r="J723" s="13" t="s">
        <v>2</v>
      </c>
      <c r="K723" s="41" t="s">
        <v>1755</v>
      </c>
    </row>
    <row r="724" spans="2:11" ht="45" x14ac:dyDescent="0.25">
      <c r="B724" s="22">
        <v>733</v>
      </c>
      <c r="C724" s="40" t="s">
        <v>331</v>
      </c>
      <c r="D724" s="40" t="s">
        <v>108</v>
      </c>
      <c r="E724" s="22">
        <v>150</v>
      </c>
      <c r="F724" s="51">
        <v>150</v>
      </c>
      <c r="G724" s="57" t="s">
        <v>1756</v>
      </c>
      <c r="H724" s="58" t="s">
        <v>56</v>
      </c>
      <c r="I724" s="52" t="s">
        <v>881</v>
      </c>
      <c r="J724" s="13" t="s">
        <v>2</v>
      </c>
      <c r="K724" s="41" t="s">
        <v>1757</v>
      </c>
    </row>
    <row r="725" spans="2:11" ht="45" x14ac:dyDescent="0.25">
      <c r="B725" s="22">
        <v>734</v>
      </c>
      <c r="C725" s="40" t="s">
        <v>331</v>
      </c>
      <c r="D725" s="40" t="s">
        <v>108</v>
      </c>
      <c r="E725" s="22">
        <v>180</v>
      </c>
      <c r="F725" s="51">
        <v>180</v>
      </c>
      <c r="G725" s="57" t="s">
        <v>1756</v>
      </c>
      <c r="H725" s="58" t="s">
        <v>56</v>
      </c>
      <c r="I725" s="52" t="s">
        <v>881</v>
      </c>
      <c r="J725" s="13" t="s">
        <v>2</v>
      </c>
      <c r="K725" s="41" t="s">
        <v>1758</v>
      </c>
    </row>
    <row r="726" spans="2:11" ht="45" x14ac:dyDescent="0.25">
      <c r="B726" s="22">
        <v>735</v>
      </c>
      <c r="C726" s="40" t="s">
        <v>1670</v>
      </c>
      <c r="D726" s="40" t="s">
        <v>108</v>
      </c>
      <c r="E726" s="22">
        <v>150</v>
      </c>
      <c r="F726" s="51">
        <v>150</v>
      </c>
      <c r="G726" s="57" t="s">
        <v>1756</v>
      </c>
      <c r="H726" s="58" t="s">
        <v>56</v>
      </c>
      <c r="I726" s="52" t="s">
        <v>881</v>
      </c>
      <c r="J726" s="13" t="s">
        <v>2</v>
      </c>
      <c r="K726" s="41" t="s">
        <v>1759</v>
      </c>
    </row>
    <row r="727" spans="2:11" ht="45" x14ac:dyDescent="0.25">
      <c r="B727" s="22">
        <v>736</v>
      </c>
      <c r="C727" s="40" t="s">
        <v>958</v>
      </c>
      <c r="D727" s="40" t="s">
        <v>108</v>
      </c>
      <c r="E727" s="22">
        <v>180</v>
      </c>
      <c r="F727" s="51">
        <v>180</v>
      </c>
      <c r="G727" s="57" t="s">
        <v>1756</v>
      </c>
      <c r="H727" s="58" t="s">
        <v>56</v>
      </c>
      <c r="I727" s="52" t="s">
        <v>881</v>
      </c>
      <c r="J727" s="13" t="s">
        <v>2</v>
      </c>
      <c r="K727" s="41" t="s">
        <v>1760</v>
      </c>
    </row>
    <row r="728" spans="2:11" ht="45" x14ac:dyDescent="0.25">
      <c r="B728" s="22">
        <v>737</v>
      </c>
      <c r="C728" s="40" t="s">
        <v>1671</v>
      </c>
      <c r="D728" s="40" t="s">
        <v>1182</v>
      </c>
      <c r="E728" s="22">
        <v>450</v>
      </c>
      <c r="F728" s="51">
        <v>450</v>
      </c>
      <c r="G728" s="57" t="s">
        <v>1756</v>
      </c>
      <c r="H728" s="58" t="s">
        <v>56</v>
      </c>
      <c r="I728" s="52" t="s">
        <v>876</v>
      </c>
      <c r="J728" s="13" t="s">
        <v>2</v>
      </c>
      <c r="K728" s="41" t="s">
        <v>1761</v>
      </c>
    </row>
    <row r="729" spans="2:11" ht="90" x14ac:dyDescent="0.25">
      <c r="B729" s="22">
        <v>738</v>
      </c>
      <c r="C729" s="40" t="s">
        <v>1672</v>
      </c>
      <c r="D729" s="40" t="s">
        <v>677</v>
      </c>
      <c r="E729" s="22">
        <v>0</v>
      </c>
      <c r="F729" s="51">
        <v>15240</v>
      </c>
      <c r="G729" s="57" t="s">
        <v>1756</v>
      </c>
      <c r="H729" s="58" t="s">
        <v>56</v>
      </c>
      <c r="I729" s="52" t="s">
        <v>1762</v>
      </c>
      <c r="J729" s="39" t="s">
        <v>401</v>
      </c>
      <c r="K729" s="41" t="s">
        <v>1763</v>
      </c>
    </row>
    <row r="730" spans="2:11" ht="45" x14ac:dyDescent="0.25">
      <c r="B730" s="22">
        <v>739</v>
      </c>
      <c r="C730" s="40" t="s">
        <v>1673</v>
      </c>
      <c r="D730" s="40" t="s">
        <v>234</v>
      </c>
      <c r="E730" s="22" t="s">
        <v>1825</v>
      </c>
      <c r="F730" s="51">
        <v>1312.5</v>
      </c>
      <c r="G730" s="57" t="s">
        <v>1764</v>
      </c>
      <c r="H730" s="58" t="s">
        <v>56</v>
      </c>
      <c r="I730" s="52" t="s">
        <v>883</v>
      </c>
      <c r="J730" s="13" t="s">
        <v>2</v>
      </c>
      <c r="K730" s="41" t="s">
        <v>1765</v>
      </c>
    </row>
    <row r="731" spans="2:11" ht="45" x14ac:dyDescent="0.25">
      <c r="B731" s="22">
        <v>740</v>
      </c>
      <c r="C731" s="40" t="s">
        <v>267</v>
      </c>
      <c r="D731" s="40" t="s">
        <v>110</v>
      </c>
      <c r="E731" s="22">
        <v>640</v>
      </c>
      <c r="F731" s="51">
        <v>640</v>
      </c>
      <c r="G731" s="57" t="s">
        <v>1764</v>
      </c>
      <c r="H731" s="58" t="s">
        <v>56</v>
      </c>
      <c r="I731" s="52" t="s">
        <v>1029</v>
      </c>
      <c r="J731" s="13" t="s">
        <v>2</v>
      </c>
      <c r="K731" s="41" t="s">
        <v>1766</v>
      </c>
    </row>
    <row r="732" spans="2:11" ht="90" x14ac:dyDescent="0.25">
      <c r="B732" s="22">
        <v>741</v>
      </c>
      <c r="C732" s="40" t="s">
        <v>1674</v>
      </c>
      <c r="D732" s="40" t="s">
        <v>341</v>
      </c>
      <c r="E732" s="22" t="s">
        <v>1824</v>
      </c>
      <c r="F732" s="51">
        <v>37500</v>
      </c>
      <c r="G732" s="57" t="s">
        <v>1764</v>
      </c>
      <c r="H732" s="58" t="s">
        <v>56</v>
      </c>
      <c r="I732" s="52" t="s">
        <v>567</v>
      </c>
      <c r="J732" s="39" t="s">
        <v>401</v>
      </c>
      <c r="K732" s="41" t="s">
        <v>1767</v>
      </c>
    </row>
    <row r="733" spans="2:11" ht="90" x14ac:dyDescent="0.25">
      <c r="B733" s="22">
        <v>742</v>
      </c>
      <c r="C733" s="40" t="s">
        <v>348</v>
      </c>
      <c r="D733" s="40" t="s">
        <v>1675</v>
      </c>
      <c r="E733" s="22" t="s">
        <v>1829</v>
      </c>
      <c r="F733" s="51" t="s">
        <v>1829</v>
      </c>
      <c r="G733" s="57" t="s">
        <v>1768</v>
      </c>
      <c r="H733" s="58" t="s">
        <v>56</v>
      </c>
      <c r="I733" s="52" t="s">
        <v>1113</v>
      </c>
      <c r="J733" s="39" t="s">
        <v>401</v>
      </c>
      <c r="K733" s="41" t="s">
        <v>1769</v>
      </c>
    </row>
    <row r="734" spans="2:11" ht="45" x14ac:dyDescent="0.25">
      <c r="B734" s="22">
        <v>743</v>
      </c>
      <c r="C734" s="40" t="s">
        <v>1676</v>
      </c>
      <c r="D734" s="40" t="s">
        <v>108</v>
      </c>
      <c r="E734" s="22">
        <v>515</v>
      </c>
      <c r="F734" s="51">
        <v>750</v>
      </c>
      <c r="G734" s="57" t="s">
        <v>1770</v>
      </c>
      <c r="H734" s="58" t="s">
        <v>56</v>
      </c>
      <c r="I734" s="52" t="s">
        <v>881</v>
      </c>
      <c r="J734" s="13" t="s">
        <v>2</v>
      </c>
      <c r="K734" s="41" t="s">
        <v>1771</v>
      </c>
    </row>
    <row r="735" spans="2:11" ht="45" x14ac:dyDescent="0.25">
      <c r="B735" s="22">
        <v>744</v>
      </c>
      <c r="C735" s="40" t="s">
        <v>1677</v>
      </c>
      <c r="D735" s="40" t="s">
        <v>108</v>
      </c>
      <c r="E735" s="22">
        <v>945</v>
      </c>
      <c r="F735" s="51">
        <v>1200</v>
      </c>
      <c r="G735" s="57" t="s">
        <v>1770</v>
      </c>
      <c r="H735" s="58" t="s">
        <v>56</v>
      </c>
      <c r="I735" s="52" t="s">
        <v>881</v>
      </c>
      <c r="J735" s="13" t="s">
        <v>2</v>
      </c>
      <c r="K735" s="41" t="s">
        <v>1772</v>
      </c>
    </row>
    <row r="736" spans="2:11" ht="45" x14ac:dyDescent="0.25">
      <c r="B736" s="22">
        <v>746</v>
      </c>
      <c r="C736" s="40" t="s">
        <v>1678</v>
      </c>
      <c r="D736" s="40" t="s">
        <v>108</v>
      </c>
      <c r="E736" s="22" t="s">
        <v>1827</v>
      </c>
      <c r="F736" s="51">
        <v>5700</v>
      </c>
      <c r="G736" s="57" t="s">
        <v>1770</v>
      </c>
      <c r="H736" s="58" t="s">
        <v>56</v>
      </c>
      <c r="I736" s="52" t="s">
        <v>881</v>
      </c>
      <c r="J736" s="13" t="s">
        <v>2</v>
      </c>
      <c r="K736" s="41" t="s">
        <v>1773</v>
      </c>
    </row>
    <row r="737" spans="2:11" ht="45" x14ac:dyDescent="0.25">
      <c r="B737" s="22">
        <v>747</v>
      </c>
      <c r="C737" s="40" t="s">
        <v>1678</v>
      </c>
      <c r="D737" s="22" t="s">
        <v>1182</v>
      </c>
      <c r="E737" s="22" t="s">
        <v>1232</v>
      </c>
      <c r="F737" s="23">
        <v>1200</v>
      </c>
      <c r="G737" s="57" t="s">
        <v>1770</v>
      </c>
      <c r="H737" s="58" t="s">
        <v>56</v>
      </c>
      <c r="I737" s="36" t="s">
        <v>876</v>
      </c>
      <c r="J737" s="13" t="s">
        <v>2</v>
      </c>
      <c r="K737" s="41" t="s">
        <v>1774</v>
      </c>
    </row>
    <row r="738" spans="2:11" ht="45" x14ac:dyDescent="0.25">
      <c r="B738" s="22">
        <v>748</v>
      </c>
      <c r="C738" s="22" t="s">
        <v>109</v>
      </c>
      <c r="D738" s="22" t="s">
        <v>110</v>
      </c>
      <c r="E738" s="22" t="s">
        <v>1528</v>
      </c>
      <c r="F738" s="23">
        <v>5250</v>
      </c>
      <c r="G738" s="57" t="s">
        <v>1770</v>
      </c>
      <c r="H738" s="58" t="s">
        <v>56</v>
      </c>
      <c r="I738" s="36" t="s">
        <v>880</v>
      </c>
      <c r="J738" s="13" t="s">
        <v>2</v>
      </c>
      <c r="K738" s="41" t="s">
        <v>1775</v>
      </c>
    </row>
    <row r="739" spans="2:11" ht="45" x14ac:dyDescent="0.25">
      <c r="B739" s="22">
        <v>749</v>
      </c>
      <c r="C739" s="22" t="s">
        <v>267</v>
      </c>
      <c r="D739" s="22" t="s">
        <v>110</v>
      </c>
      <c r="E739" s="22">
        <v>840</v>
      </c>
      <c r="F739" s="23">
        <v>840</v>
      </c>
      <c r="G739" s="57" t="s">
        <v>1770</v>
      </c>
      <c r="H739" s="58" t="s">
        <v>56</v>
      </c>
      <c r="I739" s="36" t="s">
        <v>880</v>
      </c>
      <c r="J739" s="13" t="s">
        <v>2</v>
      </c>
      <c r="K739" s="41" t="s">
        <v>1776</v>
      </c>
    </row>
    <row r="740" spans="2:11" ht="45" x14ac:dyDescent="0.25">
      <c r="B740" s="22">
        <v>750</v>
      </c>
      <c r="C740" s="22" t="s">
        <v>275</v>
      </c>
      <c r="D740" s="22" t="s">
        <v>110</v>
      </c>
      <c r="E740" s="22" t="s">
        <v>1832</v>
      </c>
      <c r="F740" s="23">
        <v>4720</v>
      </c>
      <c r="G740" s="57" t="s">
        <v>1777</v>
      </c>
      <c r="H740" s="58" t="s">
        <v>56</v>
      </c>
      <c r="I740" s="36" t="s">
        <v>880</v>
      </c>
      <c r="J740" s="13" t="s">
        <v>2</v>
      </c>
      <c r="K740" s="41" t="s">
        <v>1778</v>
      </c>
    </row>
    <row r="741" spans="2:11" ht="45" x14ac:dyDescent="0.25">
      <c r="B741" s="22">
        <v>751</v>
      </c>
      <c r="C741" s="22" t="s">
        <v>99</v>
      </c>
      <c r="D741" s="22" t="s">
        <v>1182</v>
      </c>
      <c r="E741" s="22" t="s">
        <v>2199</v>
      </c>
      <c r="F741" s="23">
        <v>4440.8</v>
      </c>
      <c r="G741" s="57" t="s">
        <v>1777</v>
      </c>
      <c r="H741" s="58" t="s">
        <v>56</v>
      </c>
      <c r="I741" s="36" t="s">
        <v>876</v>
      </c>
      <c r="J741" s="13" t="s">
        <v>2</v>
      </c>
      <c r="K741" s="41" t="s">
        <v>1779</v>
      </c>
    </row>
    <row r="742" spans="2:11" ht="45" x14ac:dyDescent="0.25">
      <c r="B742" s="22">
        <v>752</v>
      </c>
      <c r="C742" s="40" t="s">
        <v>326</v>
      </c>
      <c r="D742" s="40" t="s">
        <v>234</v>
      </c>
      <c r="E742" s="22" t="s">
        <v>1834</v>
      </c>
      <c r="F742" s="51">
        <v>2825</v>
      </c>
      <c r="G742" s="57" t="s">
        <v>1777</v>
      </c>
      <c r="H742" s="58" t="s">
        <v>56</v>
      </c>
      <c r="I742" s="52" t="s">
        <v>883</v>
      </c>
      <c r="J742" s="13" t="s">
        <v>2</v>
      </c>
      <c r="K742" s="41" t="s">
        <v>1780</v>
      </c>
    </row>
    <row r="743" spans="2:11" ht="45" x14ac:dyDescent="0.25">
      <c r="B743" s="22">
        <v>753</v>
      </c>
      <c r="C743" s="40" t="s">
        <v>1679</v>
      </c>
      <c r="D743" s="40" t="s">
        <v>1182</v>
      </c>
      <c r="E743" s="22" t="s">
        <v>1833</v>
      </c>
      <c r="F743" s="51">
        <v>3226</v>
      </c>
      <c r="G743" s="57" t="s">
        <v>1777</v>
      </c>
      <c r="H743" s="58" t="s">
        <v>56</v>
      </c>
      <c r="I743" s="36" t="s">
        <v>876</v>
      </c>
      <c r="J743" s="13" t="s">
        <v>2</v>
      </c>
      <c r="K743" s="41" t="s">
        <v>1781</v>
      </c>
    </row>
    <row r="744" spans="2:11" ht="45" x14ac:dyDescent="0.25">
      <c r="B744" s="22">
        <v>754</v>
      </c>
      <c r="C744" s="40" t="s">
        <v>1680</v>
      </c>
      <c r="D744" s="40" t="s">
        <v>281</v>
      </c>
      <c r="E744" s="22" t="s">
        <v>1828</v>
      </c>
      <c r="F744" s="51">
        <v>5251.8</v>
      </c>
      <c r="G744" s="57" t="s">
        <v>1782</v>
      </c>
      <c r="H744" s="58" t="s">
        <v>56</v>
      </c>
      <c r="I744" s="52" t="s">
        <v>1029</v>
      </c>
      <c r="J744" s="13" t="s">
        <v>2</v>
      </c>
      <c r="K744" s="41" t="s">
        <v>1783</v>
      </c>
    </row>
    <row r="745" spans="2:11" x14ac:dyDescent="0.25">
      <c r="B745" s="22">
        <v>755</v>
      </c>
      <c r="C745" s="40" t="s">
        <v>1681</v>
      </c>
      <c r="D745" s="40" t="s">
        <v>910</v>
      </c>
      <c r="E745" s="22">
        <v>3499</v>
      </c>
      <c r="F745" s="51">
        <v>3499</v>
      </c>
      <c r="G745" s="57" t="s">
        <v>1782</v>
      </c>
      <c r="H745" s="58" t="s">
        <v>56</v>
      </c>
      <c r="I745" s="52" t="s">
        <v>1016</v>
      </c>
      <c r="J745" s="13"/>
      <c r="K745" s="41" t="s">
        <v>1784</v>
      </c>
    </row>
    <row r="746" spans="2:11" ht="90" x14ac:dyDescent="0.25">
      <c r="B746" s="22">
        <v>756</v>
      </c>
      <c r="C746" s="40" t="s">
        <v>1682</v>
      </c>
      <c r="D746" s="40" t="s">
        <v>1683</v>
      </c>
      <c r="E746" s="22" t="s">
        <v>2411</v>
      </c>
      <c r="F746" s="51">
        <v>230100</v>
      </c>
      <c r="G746" s="57" t="s">
        <v>1782</v>
      </c>
      <c r="H746" s="58" t="s">
        <v>56</v>
      </c>
      <c r="I746" s="52" t="s">
        <v>567</v>
      </c>
      <c r="J746" s="13" t="s">
        <v>401</v>
      </c>
      <c r="K746" s="41" t="s">
        <v>2410</v>
      </c>
    </row>
    <row r="747" spans="2:11" ht="101.25" x14ac:dyDescent="0.25">
      <c r="B747" s="22">
        <v>757</v>
      </c>
      <c r="C747" s="40" t="s">
        <v>918</v>
      </c>
      <c r="D747" s="40" t="s">
        <v>1684</v>
      </c>
      <c r="E747" s="22" t="s">
        <v>2400</v>
      </c>
      <c r="F747" s="51">
        <v>52982</v>
      </c>
      <c r="G747" s="57" t="s">
        <v>1785</v>
      </c>
      <c r="H747" s="58" t="s">
        <v>56</v>
      </c>
      <c r="I747" s="52" t="s">
        <v>567</v>
      </c>
      <c r="J747" s="13" t="s">
        <v>1786</v>
      </c>
      <c r="K747" s="41" t="s">
        <v>2399</v>
      </c>
    </row>
    <row r="748" spans="2:11" ht="45" x14ac:dyDescent="0.25">
      <c r="B748" s="22">
        <v>758</v>
      </c>
      <c r="C748" s="40" t="s">
        <v>1685</v>
      </c>
      <c r="D748" s="40" t="s">
        <v>1686</v>
      </c>
      <c r="E748" s="22">
        <v>330</v>
      </c>
      <c r="F748" s="51">
        <v>330</v>
      </c>
      <c r="G748" s="57" t="s">
        <v>1787</v>
      </c>
      <c r="H748" s="58" t="s">
        <v>56</v>
      </c>
      <c r="I748" s="52" t="s">
        <v>881</v>
      </c>
      <c r="J748" s="13" t="s">
        <v>2</v>
      </c>
      <c r="K748" s="41">
        <v>330</v>
      </c>
    </row>
    <row r="749" spans="2:11" ht="45" x14ac:dyDescent="0.25">
      <c r="B749" s="22">
        <v>759</v>
      </c>
      <c r="C749" s="40" t="s">
        <v>267</v>
      </c>
      <c r="D749" s="40" t="s">
        <v>110</v>
      </c>
      <c r="E749" s="22" t="s">
        <v>2197</v>
      </c>
      <c r="F749" s="51">
        <v>1160</v>
      </c>
      <c r="G749" s="57" t="s">
        <v>1787</v>
      </c>
      <c r="H749" s="58" t="s">
        <v>56</v>
      </c>
      <c r="I749" s="40">
        <v>60100000</v>
      </c>
      <c r="J749" s="13" t="s">
        <v>2</v>
      </c>
      <c r="K749" s="41" t="s">
        <v>1839</v>
      </c>
    </row>
    <row r="750" spans="2:11" ht="45" x14ac:dyDescent="0.25">
      <c r="B750" s="22">
        <v>760</v>
      </c>
      <c r="C750" s="40" t="s">
        <v>1687</v>
      </c>
      <c r="D750" s="40" t="s">
        <v>281</v>
      </c>
      <c r="E750" s="22" t="s">
        <v>1928</v>
      </c>
      <c r="F750" s="51">
        <v>1916.3</v>
      </c>
      <c r="G750" s="57" t="s">
        <v>1787</v>
      </c>
      <c r="H750" s="58" t="s">
        <v>56</v>
      </c>
      <c r="I750" s="52" t="s">
        <v>1029</v>
      </c>
      <c r="J750" s="13" t="s">
        <v>2</v>
      </c>
      <c r="K750" s="41" t="s">
        <v>1920</v>
      </c>
    </row>
    <row r="751" spans="2:11" ht="45" x14ac:dyDescent="0.25">
      <c r="B751" s="22">
        <v>761</v>
      </c>
      <c r="C751" s="40" t="s">
        <v>934</v>
      </c>
      <c r="D751" s="40" t="s">
        <v>110</v>
      </c>
      <c r="E751" s="22" t="s">
        <v>1931</v>
      </c>
      <c r="F751" s="51">
        <v>2295</v>
      </c>
      <c r="G751" s="57" t="s">
        <v>1788</v>
      </c>
      <c r="H751" s="58" t="s">
        <v>56</v>
      </c>
      <c r="I751" s="52" t="s">
        <v>880</v>
      </c>
      <c r="J751" s="13" t="s">
        <v>2</v>
      </c>
      <c r="K751" s="41" t="s">
        <v>1921</v>
      </c>
    </row>
    <row r="752" spans="2:11" ht="45" x14ac:dyDescent="0.25">
      <c r="B752" s="22">
        <v>762</v>
      </c>
      <c r="C752" s="40" t="s">
        <v>99</v>
      </c>
      <c r="D752" s="40" t="s">
        <v>1182</v>
      </c>
      <c r="E752" s="22" t="s">
        <v>1932</v>
      </c>
      <c r="F752" s="51">
        <v>1610.4</v>
      </c>
      <c r="G752" s="57" t="s">
        <v>1788</v>
      </c>
      <c r="H752" s="58" t="s">
        <v>56</v>
      </c>
      <c r="I752" s="52" t="s">
        <v>876</v>
      </c>
      <c r="J752" s="13" t="s">
        <v>2</v>
      </c>
      <c r="K752" s="41" t="s">
        <v>1922</v>
      </c>
    </row>
    <row r="753" spans="2:11" ht="45" x14ac:dyDescent="0.25">
      <c r="B753" s="22">
        <v>763</v>
      </c>
      <c r="C753" s="40" t="s">
        <v>1688</v>
      </c>
      <c r="D753" s="40" t="s">
        <v>108</v>
      </c>
      <c r="E753" s="22">
        <v>76.48</v>
      </c>
      <c r="F753" s="51">
        <v>360</v>
      </c>
      <c r="G753" s="57" t="s">
        <v>1788</v>
      </c>
      <c r="H753" s="58" t="s">
        <v>56</v>
      </c>
      <c r="I753" s="52" t="s">
        <v>881</v>
      </c>
      <c r="J753" s="13" t="s">
        <v>2</v>
      </c>
      <c r="K753" s="41" t="s">
        <v>1923</v>
      </c>
    </row>
    <row r="754" spans="2:11" ht="45" x14ac:dyDescent="0.25">
      <c r="B754" s="22">
        <v>764</v>
      </c>
      <c r="C754" s="40" t="s">
        <v>123</v>
      </c>
      <c r="D754" s="40" t="s">
        <v>108</v>
      </c>
      <c r="E754" s="22">
        <v>660</v>
      </c>
      <c r="F754" s="51">
        <v>660</v>
      </c>
      <c r="G754" s="57" t="s">
        <v>1788</v>
      </c>
      <c r="H754" s="58" t="s">
        <v>56</v>
      </c>
      <c r="I754" s="52" t="s">
        <v>881</v>
      </c>
      <c r="J754" s="13" t="s">
        <v>2</v>
      </c>
      <c r="K754" s="41" t="s">
        <v>1924</v>
      </c>
    </row>
    <row r="755" spans="2:11" ht="45" x14ac:dyDescent="0.25">
      <c r="B755" s="22">
        <v>765</v>
      </c>
      <c r="C755" s="40" t="s">
        <v>99</v>
      </c>
      <c r="D755" s="40" t="s">
        <v>108</v>
      </c>
      <c r="E755" s="22">
        <v>282.26</v>
      </c>
      <c r="F755" s="51">
        <v>360</v>
      </c>
      <c r="G755" s="57" t="s">
        <v>1788</v>
      </c>
      <c r="H755" s="58" t="s">
        <v>56</v>
      </c>
      <c r="I755" s="52" t="s">
        <v>881</v>
      </c>
      <c r="J755" s="13" t="s">
        <v>2</v>
      </c>
      <c r="K755" s="41" t="s">
        <v>1925</v>
      </c>
    </row>
    <row r="756" spans="2:11" ht="45" x14ac:dyDescent="0.25">
      <c r="B756" s="22">
        <v>766</v>
      </c>
      <c r="C756" s="40" t="s">
        <v>1352</v>
      </c>
      <c r="D756" s="40" t="s">
        <v>1182</v>
      </c>
      <c r="E756" s="22" t="s">
        <v>1930</v>
      </c>
      <c r="F756" s="51">
        <v>1452</v>
      </c>
      <c r="G756" s="57" t="s">
        <v>1788</v>
      </c>
      <c r="H756" s="58" t="s">
        <v>56</v>
      </c>
      <c r="I756" s="52" t="s">
        <v>876</v>
      </c>
      <c r="J756" s="13" t="s">
        <v>2</v>
      </c>
      <c r="K756" s="41" t="s">
        <v>1926</v>
      </c>
    </row>
    <row r="757" spans="2:11" ht="45" x14ac:dyDescent="0.25">
      <c r="B757" s="22">
        <v>767</v>
      </c>
      <c r="C757" s="40" t="s">
        <v>1689</v>
      </c>
      <c r="D757" s="40" t="s">
        <v>1182</v>
      </c>
      <c r="E757" s="22" t="s">
        <v>1249</v>
      </c>
      <c r="F757" s="51">
        <v>4500</v>
      </c>
      <c r="G757" s="57" t="s">
        <v>1788</v>
      </c>
      <c r="H757" s="58" t="s">
        <v>56</v>
      </c>
      <c r="I757" s="52" t="s">
        <v>876</v>
      </c>
      <c r="J757" s="13" t="s">
        <v>2</v>
      </c>
      <c r="K757" s="41" t="s">
        <v>1927</v>
      </c>
    </row>
    <row r="758" spans="2:11" ht="45" x14ac:dyDescent="0.25">
      <c r="B758" s="22">
        <v>769</v>
      </c>
      <c r="C758" s="40" t="s">
        <v>1690</v>
      </c>
      <c r="D758" s="40" t="s">
        <v>1182</v>
      </c>
      <c r="E758" s="22" t="s">
        <v>2217</v>
      </c>
      <c r="F758" s="51">
        <v>1200</v>
      </c>
      <c r="G758" s="57" t="s">
        <v>1788</v>
      </c>
      <c r="H758" s="58" t="s">
        <v>56</v>
      </c>
      <c r="I758" s="52" t="s">
        <v>876</v>
      </c>
      <c r="J758" s="13" t="s">
        <v>2</v>
      </c>
      <c r="K758" s="41" t="s">
        <v>2202</v>
      </c>
    </row>
    <row r="759" spans="2:11" ht="45" x14ac:dyDescent="0.25">
      <c r="B759" s="22">
        <v>770</v>
      </c>
      <c r="C759" s="40" t="s">
        <v>934</v>
      </c>
      <c r="D759" s="40" t="s">
        <v>110</v>
      </c>
      <c r="E759" s="22" t="s">
        <v>2213</v>
      </c>
      <c r="F759" s="51" t="s">
        <v>2213</v>
      </c>
      <c r="G759" s="57" t="s">
        <v>1788</v>
      </c>
      <c r="H759" s="35" t="s">
        <v>56</v>
      </c>
      <c r="I759" s="36" t="s">
        <v>880</v>
      </c>
      <c r="J759" s="13" t="s">
        <v>2</v>
      </c>
      <c r="K759" s="41" t="s">
        <v>2203</v>
      </c>
    </row>
    <row r="760" spans="2:11" ht="45" x14ac:dyDescent="0.25">
      <c r="B760" s="22">
        <v>771</v>
      </c>
      <c r="C760" s="40" t="s">
        <v>1691</v>
      </c>
      <c r="D760" s="40" t="s">
        <v>1692</v>
      </c>
      <c r="E760" s="22" t="s">
        <v>844</v>
      </c>
      <c r="F760" s="51">
        <v>4500</v>
      </c>
      <c r="G760" s="57" t="s">
        <v>1788</v>
      </c>
      <c r="H760" s="58" t="s">
        <v>56</v>
      </c>
      <c r="I760" s="52" t="s">
        <v>1789</v>
      </c>
      <c r="J760" s="13" t="s">
        <v>832</v>
      </c>
      <c r="K760" s="41" t="s">
        <v>2204</v>
      </c>
    </row>
    <row r="761" spans="2:11" ht="45" x14ac:dyDescent="0.25">
      <c r="B761" s="22">
        <v>772</v>
      </c>
      <c r="C761" s="40" t="s">
        <v>1693</v>
      </c>
      <c r="D761" s="40" t="s">
        <v>234</v>
      </c>
      <c r="E761" s="22" t="s">
        <v>2219</v>
      </c>
      <c r="F761" s="51">
        <v>5312.5</v>
      </c>
      <c r="G761" s="57" t="s">
        <v>1788</v>
      </c>
      <c r="H761" s="58" t="s">
        <v>56</v>
      </c>
      <c r="I761" s="52" t="s">
        <v>883</v>
      </c>
      <c r="J761" s="13" t="s">
        <v>2</v>
      </c>
      <c r="K761" s="41" t="s">
        <v>2205</v>
      </c>
    </row>
    <row r="762" spans="2:11" ht="45" x14ac:dyDescent="0.25">
      <c r="B762" s="22">
        <v>773</v>
      </c>
      <c r="C762" s="40" t="s">
        <v>1694</v>
      </c>
      <c r="D762" s="40" t="s">
        <v>108</v>
      </c>
      <c r="E762" s="22">
        <v>660</v>
      </c>
      <c r="F762" s="51">
        <v>660</v>
      </c>
      <c r="G762" s="57" t="s">
        <v>1790</v>
      </c>
      <c r="H762" s="58" t="s">
        <v>56</v>
      </c>
      <c r="I762" s="52" t="s">
        <v>881</v>
      </c>
      <c r="J762" s="13" t="s">
        <v>2</v>
      </c>
      <c r="K762" s="41" t="s">
        <v>2206</v>
      </c>
    </row>
    <row r="763" spans="2:11" ht="45" x14ac:dyDescent="0.25">
      <c r="B763" s="22">
        <v>774</v>
      </c>
      <c r="C763" s="40" t="s">
        <v>913</v>
      </c>
      <c r="D763" s="40" t="s">
        <v>110</v>
      </c>
      <c r="E763" s="22" t="s">
        <v>2200</v>
      </c>
      <c r="F763" s="51">
        <v>2500</v>
      </c>
      <c r="G763" s="57" t="s">
        <v>1790</v>
      </c>
      <c r="H763" s="58" t="s">
        <v>56</v>
      </c>
      <c r="I763" s="52" t="s">
        <v>880</v>
      </c>
      <c r="J763" s="13" t="s">
        <v>2</v>
      </c>
      <c r="K763" s="41" t="s">
        <v>1915</v>
      </c>
    </row>
    <row r="764" spans="2:11" ht="45" x14ac:dyDescent="0.25">
      <c r="B764" s="22">
        <v>775</v>
      </c>
      <c r="C764" s="40" t="s">
        <v>99</v>
      </c>
      <c r="D764" s="40" t="s">
        <v>1182</v>
      </c>
      <c r="E764" s="22" t="s">
        <v>2198</v>
      </c>
      <c r="F764" s="51">
        <v>1225</v>
      </c>
      <c r="G764" s="57" t="s">
        <v>1790</v>
      </c>
      <c r="H764" s="58" t="s">
        <v>56</v>
      </c>
      <c r="I764" s="52" t="s">
        <v>876</v>
      </c>
      <c r="J764" s="13" t="s">
        <v>2</v>
      </c>
      <c r="K764" s="41" t="s">
        <v>1916</v>
      </c>
    </row>
    <row r="765" spans="2:11" ht="45" x14ac:dyDescent="0.25">
      <c r="B765" s="22">
        <v>776</v>
      </c>
      <c r="C765" s="40" t="s">
        <v>123</v>
      </c>
      <c r="D765" s="40" t="s">
        <v>108</v>
      </c>
      <c r="E765" s="22">
        <v>550</v>
      </c>
      <c r="F765" s="51">
        <v>550</v>
      </c>
      <c r="G765" s="57" t="s">
        <v>1790</v>
      </c>
      <c r="H765" s="58" t="s">
        <v>56</v>
      </c>
      <c r="I765" s="52" t="s">
        <v>881</v>
      </c>
      <c r="J765" s="13" t="s">
        <v>2</v>
      </c>
      <c r="K765" s="41" t="s">
        <v>1917</v>
      </c>
    </row>
    <row r="766" spans="2:11" ht="45" x14ac:dyDescent="0.25">
      <c r="B766" s="22">
        <v>777</v>
      </c>
      <c r="C766" s="40" t="s">
        <v>237</v>
      </c>
      <c r="D766" s="40" t="s">
        <v>108</v>
      </c>
      <c r="E766" s="22">
        <v>247</v>
      </c>
      <c r="F766" s="51">
        <v>250</v>
      </c>
      <c r="G766" s="57" t="s">
        <v>1790</v>
      </c>
      <c r="H766" s="58" t="s">
        <v>56</v>
      </c>
      <c r="I766" s="52" t="s">
        <v>881</v>
      </c>
      <c r="J766" s="13" t="s">
        <v>2</v>
      </c>
      <c r="K766" s="41" t="s">
        <v>1918</v>
      </c>
    </row>
    <row r="767" spans="2:11" ht="45" x14ac:dyDescent="0.25">
      <c r="B767" s="22">
        <v>778</v>
      </c>
      <c r="C767" s="40" t="s">
        <v>867</v>
      </c>
      <c r="D767" s="40" t="s">
        <v>234</v>
      </c>
      <c r="E767" s="22" t="s">
        <v>1933</v>
      </c>
      <c r="F767" s="51">
        <v>2212.5</v>
      </c>
      <c r="G767" s="57" t="s">
        <v>1790</v>
      </c>
      <c r="H767" s="58" t="s">
        <v>56</v>
      </c>
      <c r="I767" s="52" t="s">
        <v>883</v>
      </c>
      <c r="J767" s="13" t="s">
        <v>2</v>
      </c>
      <c r="K767" s="41" t="s">
        <v>1919</v>
      </c>
    </row>
    <row r="768" spans="2:11" ht="45" x14ac:dyDescent="0.25">
      <c r="B768" s="22">
        <v>779</v>
      </c>
      <c r="C768" s="40" t="s">
        <v>1688</v>
      </c>
      <c r="D768" s="40" t="s">
        <v>108</v>
      </c>
      <c r="E768" s="22">
        <v>227.12</v>
      </c>
      <c r="F768" s="51">
        <v>250</v>
      </c>
      <c r="G768" s="57" t="s">
        <v>1790</v>
      </c>
      <c r="H768" s="58" t="s">
        <v>56</v>
      </c>
      <c r="I768" s="52" t="s">
        <v>881</v>
      </c>
      <c r="J768" s="13" t="s">
        <v>2</v>
      </c>
      <c r="K768" s="41" t="s">
        <v>2201</v>
      </c>
    </row>
    <row r="769" spans="2:11" ht="45" x14ac:dyDescent="0.25">
      <c r="B769" s="22">
        <v>780</v>
      </c>
      <c r="C769" s="40" t="s">
        <v>1695</v>
      </c>
      <c r="D769" s="40" t="s">
        <v>108</v>
      </c>
      <c r="E769" s="22">
        <v>248.4</v>
      </c>
      <c r="F769" s="51">
        <v>300</v>
      </c>
      <c r="G769" s="57" t="s">
        <v>1790</v>
      </c>
      <c r="H769" s="58" t="s">
        <v>56</v>
      </c>
      <c r="I769" s="52" t="s">
        <v>881</v>
      </c>
      <c r="J769" s="13" t="s">
        <v>2</v>
      </c>
      <c r="K769" s="41" t="s">
        <v>1875</v>
      </c>
    </row>
    <row r="770" spans="2:11" ht="22.5" x14ac:dyDescent="0.25">
      <c r="B770" s="22">
        <v>781</v>
      </c>
      <c r="C770" s="40" t="s">
        <v>1841</v>
      </c>
      <c r="D770" s="40" t="s">
        <v>1842</v>
      </c>
      <c r="E770" s="22">
        <f>6399</f>
        <v>6399</v>
      </c>
      <c r="F770" s="51">
        <v>6399</v>
      </c>
      <c r="G770" s="57" t="s">
        <v>1876</v>
      </c>
      <c r="H770" s="58" t="s">
        <v>56</v>
      </c>
      <c r="I770" s="52" t="s">
        <v>1064</v>
      </c>
      <c r="J770" s="39" t="s">
        <v>1877</v>
      </c>
      <c r="K770" s="41"/>
    </row>
    <row r="771" spans="2:11" ht="45" x14ac:dyDescent="0.25">
      <c r="B771" s="22">
        <v>782</v>
      </c>
      <c r="C771" s="40" t="s">
        <v>1843</v>
      </c>
      <c r="D771" s="40" t="s">
        <v>1844</v>
      </c>
      <c r="E771" s="22">
        <f>5600+1070</f>
        <v>6670</v>
      </c>
      <c r="F771" s="51">
        <v>6670</v>
      </c>
      <c r="G771" s="57" t="s">
        <v>1878</v>
      </c>
      <c r="H771" s="58" t="s">
        <v>56</v>
      </c>
      <c r="I771" s="52" t="s">
        <v>1879</v>
      </c>
      <c r="J771" s="40" t="s">
        <v>1880</v>
      </c>
      <c r="K771" s="41"/>
    </row>
    <row r="772" spans="2:11" ht="45" x14ac:dyDescent="0.25">
      <c r="B772" s="22">
        <v>783</v>
      </c>
      <c r="C772" s="40" t="s">
        <v>1378</v>
      </c>
      <c r="D772" s="40" t="s">
        <v>281</v>
      </c>
      <c r="E772" s="22"/>
      <c r="F772" s="51">
        <v>6413</v>
      </c>
      <c r="G772" s="57" t="s">
        <v>1878</v>
      </c>
      <c r="H772" s="58" t="s">
        <v>56</v>
      </c>
      <c r="I772" s="52" t="s">
        <v>1029</v>
      </c>
      <c r="J772" s="39" t="s">
        <v>2</v>
      </c>
      <c r="K772" s="41" t="s">
        <v>1881</v>
      </c>
    </row>
    <row r="773" spans="2:11" ht="45" x14ac:dyDescent="0.25">
      <c r="B773" s="22">
        <v>784</v>
      </c>
      <c r="C773" s="40" t="s">
        <v>1845</v>
      </c>
      <c r="D773" s="40" t="s">
        <v>1846</v>
      </c>
      <c r="E773" s="22">
        <v>150</v>
      </c>
      <c r="F773" s="51">
        <v>150</v>
      </c>
      <c r="G773" s="57" t="s">
        <v>1878</v>
      </c>
      <c r="H773" s="58" t="s">
        <v>56</v>
      </c>
      <c r="I773" s="52" t="s">
        <v>1882</v>
      </c>
      <c r="J773" s="13" t="s">
        <v>2</v>
      </c>
      <c r="K773" s="41" t="s">
        <v>1883</v>
      </c>
    </row>
    <row r="774" spans="2:11" ht="45" x14ac:dyDescent="0.25">
      <c r="B774" s="22">
        <v>785</v>
      </c>
      <c r="C774" s="40" t="s">
        <v>1352</v>
      </c>
      <c r="D774" s="40" t="s">
        <v>1182</v>
      </c>
      <c r="E774" s="22" t="s">
        <v>1929</v>
      </c>
      <c r="F774" s="51">
        <v>1452</v>
      </c>
      <c r="G774" s="57" t="s">
        <v>1878</v>
      </c>
      <c r="H774" s="58" t="s">
        <v>56</v>
      </c>
      <c r="I774" s="52" t="s">
        <v>876</v>
      </c>
      <c r="J774" s="13" t="s">
        <v>2</v>
      </c>
      <c r="K774" s="41" t="s">
        <v>1884</v>
      </c>
    </row>
    <row r="775" spans="2:11" ht="45" x14ac:dyDescent="0.25">
      <c r="B775" s="22">
        <v>786</v>
      </c>
      <c r="C775" s="40" t="s">
        <v>188</v>
      </c>
      <c r="D775" s="40" t="s">
        <v>108</v>
      </c>
      <c r="E775" s="22">
        <v>163.44999999999999</v>
      </c>
      <c r="F775" s="51">
        <v>550</v>
      </c>
      <c r="G775" s="57" t="s">
        <v>1885</v>
      </c>
      <c r="H775" s="58" t="s">
        <v>56</v>
      </c>
      <c r="I775" s="52" t="s">
        <v>881</v>
      </c>
      <c r="J775" s="13" t="s">
        <v>2</v>
      </c>
      <c r="K775" s="41" t="s">
        <v>1886</v>
      </c>
    </row>
    <row r="776" spans="2:11" ht="90" x14ac:dyDescent="0.25">
      <c r="B776" s="22">
        <v>787</v>
      </c>
      <c r="C776" s="40" t="s">
        <v>1847</v>
      </c>
      <c r="D776" s="40" t="s">
        <v>341</v>
      </c>
      <c r="E776" s="22" t="s">
        <v>2350</v>
      </c>
      <c r="F776" s="51">
        <v>4000</v>
      </c>
      <c r="G776" s="57" t="s">
        <v>1885</v>
      </c>
      <c r="H776" s="58" t="s">
        <v>56</v>
      </c>
      <c r="I776" s="52" t="s">
        <v>567</v>
      </c>
      <c r="J776" s="13" t="s">
        <v>401</v>
      </c>
      <c r="K776" s="41" t="s">
        <v>1887</v>
      </c>
    </row>
    <row r="777" spans="2:11" ht="45" x14ac:dyDescent="0.25">
      <c r="B777" s="22">
        <v>788</v>
      </c>
      <c r="C777" s="40" t="s">
        <v>1848</v>
      </c>
      <c r="D777" s="40" t="s">
        <v>108</v>
      </c>
      <c r="E777" s="22">
        <v>0</v>
      </c>
      <c r="F777" s="51">
        <v>660</v>
      </c>
      <c r="G777" s="57" t="s">
        <v>1885</v>
      </c>
      <c r="H777" s="58" t="s">
        <v>56</v>
      </c>
      <c r="I777" s="52" t="s">
        <v>881</v>
      </c>
      <c r="J777" s="13" t="s">
        <v>2</v>
      </c>
      <c r="K777" s="41" t="s">
        <v>1888</v>
      </c>
    </row>
    <row r="778" spans="2:11" ht="45" x14ac:dyDescent="0.25">
      <c r="B778" s="22">
        <v>789</v>
      </c>
      <c r="C778" s="40" t="s">
        <v>1849</v>
      </c>
      <c r="D778" s="40" t="s">
        <v>1182</v>
      </c>
      <c r="E778" s="22" t="s">
        <v>847</v>
      </c>
      <c r="F778" s="51">
        <v>2600</v>
      </c>
      <c r="G778" s="57" t="s">
        <v>1885</v>
      </c>
      <c r="H778" s="58" t="s">
        <v>56</v>
      </c>
      <c r="I778" s="52" t="s">
        <v>876</v>
      </c>
      <c r="J778" s="13" t="s">
        <v>2</v>
      </c>
      <c r="K778" s="41" t="s">
        <v>1889</v>
      </c>
    </row>
    <row r="779" spans="2:11" ht="45" x14ac:dyDescent="0.25">
      <c r="B779" s="22">
        <v>790</v>
      </c>
      <c r="C779" s="40" t="s">
        <v>1849</v>
      </c>
      <c r="D779" s="40" t="s">
        <v>108</v>
      </c>
      <c r="E779" s="22">
        <v>660</v>
      </c>
      <c r="F779" s="51">
        <v>660</v>
      </c>
      <c r="G779" s="57" t="s">
        <v>1885</v>
      </c>
      <c r="H779" s="58" t="s">
        <v>56</v>
      </c>
      <c r="I779" s="52" t="s">
        <v>881</v>
      </c>
      <c r="J779" s="13" t="s">
        <v>2</v>
      </c>
      <c r="K779" s="41" t="s">
        <v>1890</v>
      </c>
    </row>
    <row r="780" spans="2:11" ht="45" x14ac:dyDescent="0.25">
      <c r="B780" s="22">
        <v>791</v>
      </c>
      <c r="C780" s="40" t="s">
        <v>1848</v>
      </c>
      <c r="D780" s="40" t="s">
        <v>1182</v>
      </c>
      <c r="E780" s="22" t="s">
        <v>2407</v>
      </c>
      <c r="F780" s="51">
        <v>2280</v>
      </c>
      <c r="G780" s="57" t="s">
        <v>1885</v>
      </c>
      <c r="H780" s="58" t="s">
        <v>56</v>
      </c>
      <c r="I780" s="52" t="s">
        <v>876</v>
      </c>
      <c r="J780" s="13" t="s">
        <v>2</v>
      </c>
      <c r="K780" s="41" t="s">
        <v>1891</v>
      </c>
    </row>
    <row r="781" spans="2:11" ht="90" x14ac:dyDescent="0.25">
      <c r="B781" s="22">
        <v>792</v>
      </c>
      <c r="C781" s="40" t="s">
        <v>491</v>
      </c>
      <c r="D781" s="40" t="s">
        <v>1850</v>
      </c>
      <c r="E781" s="22" t="s">
        <v>2493</v>
      </c>
      <c r="F781" s="51">
        <v>4599</v>
      </c>
      <c r="G781" s="57" t="s">
        <v>1892</v>
      </c>
      <c r="H781" s="58" t="s">
        <v>56</v>
      </c>
      <c r="I781" s="52" t="s">
        <v>1064</v>
      </c>
      <c r="J781" s="13" t="s">
        <v>401</v>
      </c>
      <c r="K781" s="41" t="s">
        <v>1893</v>
      </c>
    </row>
    <row r="782" spans="2:11" ht="90" x14ac:dyDescent="0.25">
      <c r="B782" s="22">
        <v>793</v>
      </c>
      <c r="C782" s="40" t="s">
        <v>1851</v>
      </c>
      <c r="D782" s="40" t="s">
        <v>341</v>
      </c>
      <c r="E782" s="22" t="s">
        <v>2345</v>
      </c>
      <c r="F782" s="51">
        <v>11550</v>
      </c>
      <c r="G782" s="57" t="s">
        <v>1892</v>
      </c>
      <c r="H782" s="58" t="s">
        <v>56</v>
      </c>
      <c r="I782" s="52" t="s">
        <v>567</v>
      </c>
      <c r="J782" s="13" t="s">
        <v>401</v>
      </c>
      <c r="K782" s="41" t="s">
        <v>1894</v>
      </c>
    </row>
    <row r="783" spans="2:11" ht="45" x14ac:dyDescent="0.25">
      <c r="B783" s="22">
        <v>794</v>
      </c>
      <c r="C783" s="40" t="s">
        <v>267</v>
      </c>
      <c r="D783" s="40" t="s">
        <v>110</v>
      </c>
      <c r="E783" s="22">
        <v>140</v>
      </c>
      <c r="F783" s="51">
        <v>140</v>
      </c>
      <c r="G783" s="57" t="s">
        <v>1895</v>
      </c>
      <c r="H783" s="58" t="s">
        <v>56</v>
      </c>
      <c r="I783" s="52" t="s">
        <v>880</v>
      </c>
      <c r="J783" s="13" t="s">
        <v>2</v>
      </c>
      <c r="K783" s="41" t="s">
        <v>1896</v>
      </c>
    </row>
    <row r="784" spans="2:11" ht="45" x14ac:dyDescent="0.25">
      <c r="B784" s="22">
        <v>795</v>
      </c>
      <c r="C784" s="40" t="s">
        <v>280</v>
      </c>
      <c r="D784" s="40" t="s">
        <v>281</v>
      </c>
      <c r="E784" s="22" t="s">
        <v>2362</v>
      </c>
      <c r="F784" s="51" t="s">
        <v>2362</v>
      </c>
      <c r="G784" s="57" t="s">
        <v>1895</v>
      </c>
      <c r="H784" s="58" t="s">
        <v>56</v>
      </c>
      <c r="I784" s="52"/>
      <c r="J784" s="13" t="s">
        <v>2</v>
      </c>
      <c r="K784" s="41" t="s">
        <v>2207</v>
      </c>
    </row>
    <row r="785" spans="2:11" ht="45" x14ac:dyDescent="0.25">
      <c r="B785" s="22">
        <v>796</v>
      </c>
      <c r="C785" s="40" t="s">
        <v>1852</v>
      </c>
      <c r="D785" s="40" t="s">
        <v>234</v>
      </c>
      <c r="E785" s="22" t="s">
        <v>2344</v>
      </c>
      <c r="F785" s="51">
        <v>3241.2</v>
      </c>
      <c r="G785" s="57" t="s">
        <v>1897</v>
      </c>
      <c r="H785" s="58" t="s">
        <v>56</v>
      </c>
      <c r="I785" s="52" t="s">
        <v>883</v>
      </c>
      <c r="J785" s="13" t="s">
        <v>2</v>
      </c>
      <c r="K785" s="41" t="s">
        <v>1898</v>
      </c>
    </row>
    <row r="786" spans="2:11" ht="45" x14ac:dyDescent="0.2">
      <c r="B786" s="22">
        <v>797</v>
      </c>
      <c r="C786" s="40" t="s">
        <v>1852</v>
      </c>
      <c r="D786" s="40" t="s">
        <v>110</v>
      </c>
      <c r="E786" s="22" t="s">
        <v>2347</v>
      </c>
      <c r="F786" s="51">
        <v>3241.2</v>
      </c>
      <c r="G786" s="57" t="s">
        <v>1897</v>
      </c>
      <c r="H786" s="58" t="s">
        <v>56</v>
      </c>
      <c r="I786" s="52" t="s">
        <v>880</v>
      </c>
      <c r="J786" s="13" t="s">
        <v>2</v>
      </c>
      <c r="K786" s="59" t="s">
        <v>1899</v>
      </c>
    </row>
    <row r="787" spans="2:11" ht="56.25" x14ac:dyDescent="0.25">
      <c r="B787" s="22">
        <v>798</v>
      </c>
      <c r="C787" s="40" t="s">
        <v>1853</v>
      </c>
      <c r="D787" s="40" t="s">
        <v>1854</v>
      </c>
      <c r="E787" s="22">
        <f>22000</f>
        <v>22000</v>
      </c>
      <c r="F787" s="51">
        <v>22000</v>
      </c>
      <c r="G787" s="57" t="s">
        <v>1897</v>
      </c>
      <c r="H787" s="58" t="s">
        <v>56</v>
      </c>
      <c r="I787" s="52" t="s">
        <v>1900</v>
      </c>
      <c r="J787" s="40" t="s">
        <v>1901</v>
      </c>
      <c r="K787" s="41"/>
    </row>
    <row r="788" spans="2:11" ht="45" x14ac:dyDescent="0.25">
      <c r="B788" s="22">
        <v>799</v>
      </c>
      <c r="C788" s="40" t="s">
        <v>934</v>
      </c>
      <c r="D788" s="40" t="s">
        <v>110</v>
      </c>
      <c r="E788" s="22" t="s">
        <v>2224</v>
      </c>
      <c r="F788" s="51">
        <v>2870</v>
      </c>
      <c r="G788" s="57" t="s">
        <v>1902</v>
      </c>
      <c r="H788" s="58" t="s">
        <v>56</v>
      </c>
      <c r="I788" s="52" t="s">
        <v>880</v>
      </c>
      <c r="J788" s="40" t="s">
        <v>2</v>
      </c>
      <c r="K788" s="41" t="s">
        <v>1903</v>
      </c>
    </row>
    <row r="789" spans="2:11" ht="45" x14ac:dyDescent="0.25">
      <c r="B789" s="22">
        <v>800</v>
      </c>
      <c r="C789" s="40" t="s">
        <v>1855</v>
      </c>
      <c r="D789" s="40" t="s">
        <v>234</v>
      </c>
      <c r="E789" s="22" t="s">
        <v>2222</v>
      </c>
      <c r="F789" s="51">
        <v>2190</v>
      </c>
      <c r="G789" s="57" t="s">
        <v>1902</v>
      </c>
      <c r="H789" s="58" t="s">
        <v>56</v>
      </c>
      <c r="I789" s="52" t="s">
        <v>883</v>
      </c>
      <c r="J789" s="40" t="s">
        <v>2</v>
      </c>
      <c r="K789" s="41" t="s">
        <v>1904</v>
      </c>
    </row>
    <row r="790" spans="2:11" ht="45" x14ac:dyDescent="0.25">
      <c r="B790" s="22">
        <v>801</v>
      </c>
      <c r="C790" s="40" t="s">
        <v>1856</v>
      </c>
      <c r="D790" s="40" t="s">
        <v>108</v>
      </c>
      <c r="E790" s="22">
        <v>541.20000000000005</v>
      </c>
      <c r="F790" s="51">
        <v>541.20000000000005</v>
      </c>
      <c r="G790" s="57" t="s">
        <v>1902</v>
      </c>
      <c r="H790" s="58" t="s">
        <v>56</v>
      </c>
      <c r="I790" s="52" t="s">
        <v>881</v>
      </c>
      <c r="J790" s="40" t="s">
        <v>2</v>
      </c>
      <c r="K790" s="41" t="s">
        <v>1905</v>
      </c>
    </row>
    <row r="791" spans="2:11" ht="45" x14ac:dyDescent="0.25">
      <c r="B791" s="22">
        <v>802</v>
      </c>
      <c r="C791" s="40" t="s">
        <v>1694</v>
      </c>
      <c r="D791" s="40" t="s">
        <v>108</v>
      </c>
      <c r="E791" s="22">
        <v>450</v>
      </c>
      <c r="F791" s="51">
        <v>450</v>
      </c>
      <c r="G791" s="57" t="s">
        <v>1902</v>
      </c>
      <c r="H791" s="58" t="s">
        <v>56</v>
      </c>
      <c r="I791" s="52" t="s">
        <v>881</v>
      </c>
      <c r="J791" s="40" t="s">
        <v>2</v>
      </c>
      <c r="K791" s="41" t="s">
        <v>2208</v>
      </c>
    </row>
    <row r="792" spans="2:11" ht="45" x14ac:dyDescent="0.25">
      <c r="B792" s="22">
        <v>803</v>
      </c>
      <c r="C792" s="40" t="s">
        <v>132</v>
      </c>
      <c r="D792" s="40" t="s">
        <v>1182</v>
      </c>
      <c r="E792" s="22" t="s">
        <v>2223</v>
      </c>
      <c r="F792" s="51">
        <v>4410</v>
      </c>
      <c r="G792" s="57" t="s">
        <v>1902</v>
      </c>
      <c r="H792" s="58" t="s">
        <v>56</v>
      </c>
      <c r="I792" s="52" t="s">
        <v>876</v>
      </c>
      <c r="J792" s="40" t="s">
        <v>2</v>
      </c>
      <c r="K792" s="41" t="s">
        <v>1906</v>
      </c>
    </row>
    <row r="793" spans="2:11" ht="45" x14ac:dyDescent="0.25">
      <c r="B793" s="22">
        <v>804</v>
      </c>
      <c r="C793" s="40" t="s">
        <v>1362</v>
      </c>
      <c r="D793" s="40" t="s">
        <v>108</v>
      </c>
      <c r="E793" s="22">
        <v>451</v>
      </c>
      <c r="F793" s="51">
        <v>450</v>
      </c>
      <c r="G793" s="57" t="s">
        <v>1902</v>
      </c>
      <c r="H793" s="58" t="s">
        <v>56</v>
      </c>
      <c r="I793" s="52" t="s">
        <v>881</v>
      </c>
      <c r="J793" s="40" t="s">
        <v>2</v>
      </c>
      <c r="K793" s="41" t="s">
        <v>2209</v>
      </c>
    </row>
    <row r="794" spans="2:11" ht="45" x14ac:dyDescent="0.25">
      <c r="B794" s="22">
        <v>805</v>
      </c>
      <c r="C794" s="40" t="s">
        <v>1395</v>
      </c>
      <c r="D794" s="40" t="s">
        <v>108</v>
      </c>
      <c r="E794" s="22">
        <v>450</v>
      </c>
      <c r="F794" s="51">
        <v>450</v>
      </c>
      <c r="G794" s="57" t="s">
        <v>1902</v>
      </c>
      <c r="H794" s="58" t="s">
        <v>56</v>
      </c>
      <c r="I794" s="52" t="s">
        <v>881</v>
      </c>
      <c r="J794" s="40" t="s">
        <v>2</v>
      </c>
      <c r="K794" s="41" t="s">
        <v>2210</v>
      </c>
    </row>
    <row r="795" spans="2:11" ht="45" x14ac:dyDescent="0.25">
      <c r="B795" s="22">
        <v>806</v>
      </c>
      <c r="C795" s="40" t="s">
        <v>280</v>
      </c>
      <c r="D795" s="40" t="s">
        <v>281</v>
      </c>
      <c r="E795" s="22" t="s">
        <v>2353</v>
      </c>
      <c r="F795" s="51">
        <v>15913.9</v>
      </c>
      <c r="G795" s="57" t="s">
        <v>1902</v>
      </c>
      <c r="H795" s="58" t="s">
        <v>56</v>
      </c>
      <c r="I795" s="52" t="s">
        <v>1029</v>
      </c>
      <c r="J795" s="40" t="s">
        <v>2</v>
      </c>
      <c r="K795" s="41" t="s">
        <v>2211</v>
      </c>
    </row>
    <row r="796" spans="2:11" ht="45" x14ac:dyDescent="0.25">
      <c r="B796" s="22">
        <v>807</v>
      </c>
      <c r="C796" s="40" t="s">
        <v>1688</v>
      </c>
      <c r="D796" s="40" t="s">
        <v>108</v>
      </c>
      <c r="E796" s="22">
        <v>394.85</v>
      </c>
      <c r="F796" s="51">
        <v>420</v>
      </c>
      <c r="G796" s="57" t="s">
        <v>1902</v>
      </c>
      <c r="H796" s="58" t="s">
        <v>56</v>
      </c>
      <c r="I796" s="52" t="s">
        <v>881</v>
      </c>
      <c r="J796" s="40" t="s">
        <v>2</v>
      </c>
      <c r="K796" s="41" t="s">
        <v>2212</v>
      </c>
    </row>
    <row r="797" spans="2:11" ht="45" x14ac:dyDescent="0.25">
      <c r="B797" s="22">
        <v>808</v>
      </c>
      <c r="C797" s="40" t="s">
        <v>1857</v>
      </c>
      <c r="D797" s="40" t="s">
        <v>1858</v>
      </c>
      <c r="E797" s="22">
        <v>0</v>
      </c>
      <c r="F797" s="51">
        <v>45000</v>
      </c>
      <c r="G797" s="57" t="s">
        <v>1902</v>
      </c>
      <c r="H797" s="58" t="s">
        <v>56</v>
      </c>
      <c r="I797" s="52" t="s">
        <v>1698</v>
      </c>
      <c r="J797" s="40" t="s">
        <v>1907</v>
      </c>
      <c r="K797" s="41"/>
    </row>
    <row r="798" spans="2:11" ht="45" x14ac:dyDescent="0.25">
      <c r="B798" s="22">
        <v>809</v>
      </c>
      <c r="C798" s="40" t="s">
        <v>1859</v>
      </c>
      <c r="D798" s="40" t="s">
        <v>1182</v>
      </c>
      <c r="E798" s="22" t="s">
        <v>2361</v>
      </c>
      <c r="F798" s="51">
        <v>4875</v>
      </c>
      <c r="G798" s="57" t="s">
        <v>1902</v>
      </c>
      <c r="H798" s="58" t="s">
        <v>56</v>
      </c>
      <c r="I798" s="52" t="s">
        <v>876</v>
      </c>
      <c r="J798" s="40" t="s">
        <v>2</v>
      </c>
      <c r="K798" s="41" t="s">
        <v>2360</v>
      </c>
    </row>
    <row r="799" spans="2:11" ht="45" x14ac:dyDescent="0.25">
      <c r="B799" s="22">
        <v>810</v>
      </c>
      <c r="C799" s="40" t="s">
        <v>267</v>
      </c>
      <c r="D799" s="40" t="s">
        <v>110</v>
      </c>
      <c r="E799" s="22">
        <v>140</v>
      </c>
      <c r="F799" s="51">
        <v>140</v>
      </c>
      <c r="G799" s="57" t="s">
        <v>1902</v>
      </c>
      <c r="H799" s="58" t="s">
        <v>56</v>
      </c>
      <c r="I799" s="52" t="s">
        <v>880</v>
      </c>
      <c r="J799" s="40" t="s">
        <v>2</v>
      </c>
      <c r="K799" s="41" t="s">
        <v>1908</v>
      </c>
    </row>
    <row r="800" spans="2:11" ht="45" x14ac:dyDescent="0.25">
      <c r="B800" s="22">
        <v>811</v>
      </c>
      <c r="C800" s="40" t="s">
        <v>1860</v>
      </c>
      <c r="D800" s="40" t="s">
        <v>108</v>
      </c>
      <c r="E800" s="22">
        <v>126.5</v>
      </c>
      <c r="F800" s="51">
        <v>126.5</v>
      </c>
      <c r="G800" s="57" t="s">
        <v>1902</v>
      </c>
      <c r="H800" s="58" t="s">
        <v>56</v>
      </c>
      <c r="I800" s="52" t="s">
        <v>881</v>
      </c>
      <c r="J800" s="40" t="s">
        <v>2</v>
      </c>
      <c r="K800" s="41" t="s">
        <v>1909</v>
      </c>
    </row>
    <row r="801" spans="2:11" ht="45" x14ac:dyDescent="0.25">
      <c r="B801" s="22">
        <v>812</v>
      </c>
      <c r="C801" s="40" t="s">
        <v>280</v>
      </c>
      <c r="D801" s="40" t="s">
        <v>281</v>
      </c>
      <c r="E801" s="22" t="s">
        <v>2352</v>
      </c>
      <c r="F801" s="51">
        <v>5978</v>
      </c>
      <c r="G801" s="57" t="s">
        <v>1902</v>
      </c>
      <c r="H801" s="58" t="s">
        <v>56</v>
      </c>
      <c r="I801" s="52" t="s">
        <v>1029</v>
      </c>
      <c r="J801" s="40" t="s">
        <v>2</v>
      </c>
      <c r="K801" s="41" t="s">
        <v>2225</v>
      </c>
    </row>
    <row r="802" spans="2:11" ht="45" x14ac:dyDescent="0.25">
      <c r="B802" s="22">
        <v>813</v>
      </c>
      <c r="C802" s="22" t="s">
        <v>957</v>
      </c>
      <c r="D802" s="22" t="s">
        <v>93</v>
      </c>
      <c r="E802" s="22" t="s">
        <v>2364</v>
      </c>
      <c r="F802" s="23">
        <v>1121</v>
      </c>
      <c r="G802" s="34" t="s">
        <v>1910</v>
      </c>
      <c r="H802" s="35" t="s">
        <v>56</v>
      </c>
      <c r="I802" s="36" t="s">
        <v>881</v>
      </c>
      <c r="J802" s="40" t="s">
        <v>2</v>
      </c>
      <c r="K802" s="41" t="s">
        <v>2226</v>
      </c>
    </row>
    <row r="803" spans="2:11" ht="90" x14ac:dyDescent="0.25">
      <c r="B803" s="22">
        <v>814</v>
      </c>
      <c r="C803" s="22" t="s">
        <v>1861</v>
      </c>
      <c r="D803" s="22" t="s">
        <v>1862</v>
      </c>
      <c r="E803" s="22" t="s">
        <v>2394</v>
      </c>
      <c r="F803" s="23">
        <v>11646.6</v>
      </c>
      <c r="G803" s="34" t="s">
        <v>1910</v>
      </c>
      <c r="H803" s="35" t="s">
        <v>56</v>
      </c>
      <c r="I803" s="36" t="s">
        <v>1113</v>
      </c>
      <c r="J803" s="13" t="s">
        <v>401</v>
      </c>
      <c r="K803" s="41" t="s">
        <v>1911</v>
      </c>
    </row>
    <row r="804" spans="2:11" ht="45" x14ac:dyDescent="0.25">
      <c r="B804" s="22">
        <v>815</v>
      </c>
      <c r="C804" s="22" t="s">
        <v>267</v>
      </c>
      <c r="D804" s="22" t="s">
        <v>110</v>
      </c>
      <c r="E804" s="22" t="s">
        <v>2351</v>
      </c>
      <c r="F804" s="23">
        <v>7260</v>
      </c>
      <c r="G804" s="34" t="s">
        <v>1912</v>
      </c>
      <c r="H804" s="35" t="s">
        <v>56</v>
      </c>
      <c r="I804" s="36" t="s">
        <v>880</v>
      </c>
      <c r="J804" s="40" t="s">
        <v>2</v>
      </c>
      <c r="K804" s="41" t="s">
        <v>2227</v>
      </c>
    </row>
    <row r="805" spans="2:11" ht="45" x14ac:dyDescent="0.25">
      <c r="B805" s="22">
        <v>816</v>
      </c>
      <c r="C805" s="22" t="s">
        <v>907</v>
      </c>
      <c r="D805" s="22" t="s">
        <v>234</v>
      </c>
      <c r="E805" s="22" t="s">
        <v>1335</v>
      </c>
      <c r="F805" s="23">
        <v>3150</v>
      </c>
      <c r="G805" s="34" t="s">
        <v>1912</v>
      </c>
      <c r="H805" s="35" t="s">
        <v>56</v>
      </c>
      <c r="I805" s="36" t="s">
        <v>883</v>
      </c>
      <c r="J805" s="40" t="s">
        <v>2</v>
      </c>
      <c r="K805" s="41" t="s">
        <v>2228</v>
      </c>
    </row>
    <row r="806" spans="2:11" ht="45" x14ac:dyDescent="0.25">
      <c r="B806" s="22">
        <v>817</v>
      </c>
      <c r="C806" s="22" t="s">
        <v>867</v>
      </c>
      <c r="D806" s="22" t="s">
        <v>234</v>
      </c>
      <c r="E806" s="22" t="s">
        <v>2348</v>
      </c>
      <c r="F806" s="23">
        <v>2375</v>
      </c>
      <c r="G806" s="34" t="s">
        <v>1912</v>
      </c>
      <c r="H806" s="35" t="s">
        <v>56</v>
      </c>
      <c r="I806" s="36" t="s">
        <v>883</v>
      </c>
      <c r="J806" s="40" t="s">
        <v>2</v>
      </c>
      <c r="K806" s="41" t="s">
        <v>2229</v>
      </c>
    </row>
    <row r="807" spans="2:11" ht="45" x14ac:dyDescent="0.25">
      <c r="B807" s="22">
        <v>818</v>
      </c>
      <c r="C807" s="22" t="s">
        <v>120</v>
      </c>
      <c r="D807" s="22" t="s">
        <v>1182</v>
      </c>
      <c r="E807" s="22" t="s">
        <v>2354</v>
      </c>
      <c r="F807" s="23">
        <v>13340</v>
      </c>
      <c r="G807" s="34" t="s">
        <v>1912</v>
      </c>
      <c r="H807" s="35" t="s">
        <v>56</v>
      </c>
      <c r="I807" s="36" t="s">
        <v>876</v>
      </c>
      <c r="J807" s="40" t="s">
        <v>2</v>
      </c>
      <c r="K807" s="41" t="s">
        <v>2230</v>
      </c>
    </row>
    <row r="808" spans="2:11" ht="45" x14ac:dyDescent="0.25">
      <c r="B808" s="22">
        <v>819</v>
      </c>
      <c r="C808" s="22" t="s">
        <v>132</v>
      </c>
      <c r="D808" s="22" t="s">
        <v>1182</v>
      </c>
      <c r="E808" s="22" t="s">
        <v>2349</v>
      </c>
      <c r="F808" s="23">
        <v>8820</v>
      </c>
      <c r="G808" s="34" t="s">
        <v>1912</v>
      </c>
      <c r="H808" s="35" t="s">
        <v>56</v>
      </c>
      <c r="I808" s="36" t="s">
        <v>876</v>
      </c>
      <c r="J808" s="40" t="s">
        <v>2</v>
      </c>
      <c r="K808" s="41" t="s">
        <v>2231</v>
      </c>
    </row>
    <row r="809" spans="2:11" ht="45" x14ac:dyDescent="0.25">
      <c r="B809" s="22">
        <v>820</v>
      </c>
      <c r="C809" s="22" t="s">
        <v>1863</v>
      </c>
      <c r="D809" s="22" t="s">
        <v>1182</v>
      </c>
      <c r="E809" s="22" t="s">
        <v>2408</v>
      </c>
      <c r="F809" s="23">
        <v>5760</v>
      </c>
      <c r="G809" s="34" t="s">
        <v>1912</v>
      </c>
      <c r="H809" s="35" t="s">
        <v>56</v>
      </c>
      <c r="I809" s="36" t="s">
        <v>876</v>
      </c>
      <c r="J809" s="40" t="s">
        <v>2</v>
      </c>
      <c r="K809" s="41" t="s">
        <v>2232</v>
      </c>
    </row>
    <row r="810" spans="2:11" ht="45" x14ac:dyDescent="0.25">
      <c r="B810" s="22">
        <v>821</v>
      </c>
      <c r="C810" s="22" t="s">
        <v>1856</v>
      </c>
      <c r="D810" s="22" t="s">
        <v>108</v>
      </c>
      <c r="E810" s="22">
        <v>359.7</v>
      </c>
      <c r="F810" s="23">
        <v>360</v>
      </c>
      <c r="G810" s="34" t="s">
        <v>1912</v>
      </c>
      <c r="H810" s="35" t="s">
        <v>56</v>
      </c>
      <c r="I810" s="36" t="s">
        <v>881</v>
      </c>
      <c r="J810" s="40" t="s">
        <v>2</v>
      </c>
      <c r="K810" s="41" t="s">
        <v>2233</v>
      </c>
    </row>
    <row r="811" spans="2:11" ht="45" x14ac:dyDescent="0.25">
      <c r="B811" s="22">
        <v>822</v>
      </c>
      <c r="C811" s="22" t="s">
        <v>958</v>
      </c>
      <c r="D811" s="22" t="s">
        <v>108</v>
      </c>
      <c r="E811" s="22">
        <v>900</v>
      </c>
      <c r="F811" s="23">
        <v>900</v>
      </c>
      <c r="G811" s="34" t="s">
        <v>1912</v>
      </c>
      <c r="H811" s="35" t="s">
        <v>56</v>
      </c>
      <c r="I811" s="36" t="s">
        <v>881</v>
      </c>
      <c r="J811" s="40" t="s">
        <v>2</v>
      </c>
      <c r="K811" s="41" t="s">
        <v>2234</v>
      </c>
    </row>
    <row r="812" spans="2:11" ht="45" x14ac:dyDescent="0.25">
      <c r="B812" s="22">
        <v>823</v>
      </c>
      <c r="C812" s="22" t="s">
        <v>1864</v>
      </c>
      <c r="D812" s="22" t="s">
        <v>108</v>
      </c>
      <c r="E812" s="22">
        <v>900</v>
      </c>
      <c r="F812" s="23">
        <v>900</v>
      </c>
      <c r="G812" s="34" t="s">
        <v>1912</v>
      </c>
      <c r="H812" s="35" t="s">
        <v>56</v>
      </c>
      <c r="I812" s="36" t="s">
        <v>881</v>
      </c>
      <c r="J812" s="40" t="s">
        <v>2</v>
      </c>
      <c r="K812" s="41" t="s">
        <v>2235</v>
      </c>
    </row>
    <row r="813" spans="2:11" ht="45" x14ac:dyDescent="0.25">
      <c r="B813" s="22">
        <v>824</v>
      </c>
      <c r="C813" s="22" t="s">
        <v>1865</v>
      </c>
      <c r="D813" s="22" t="s">
        <v>108</v>
      </c>
      <c r="E813" s="22"/>
      <c r="F813" s="23">
        <v>1080</v>
      </c>
      <c r="G813" s="34" t="s">
        <v>1912</v>
      </c>
      <c r="H813" s="35" t="s">
        <v>56</v>
      </c>
      <c r="I813" s="36" t="s">
        <v>881</v>
      </c>
      <c r="J813" s="40" t="s">
        <v>2</v>
      </c>
      <c r="K813" s="41" t="s">
        <v>2236</v>
      </c>
    </row>
    <row r="814" spans="2:11" ht="45" x14ac:dyDescent="0.25">
      <c r="B814" s="22">
        <v>825</v>
      </c>
      <c r="C814" s="22" t="s">
        <v>1866</v>
      </c>
      <c r="D814" s="22" t="s">
        <v>108</v>
      </c>
      <c r="E814" s="22">
        <v>900</v>
      </c>
      <c r="F814" s="23">
        <v>900</v>
      </c>
      <c r="G814" s="34" t="s">
        <v>1912</v>
      </c>
      <c r="H814" s="35" t="s">
        <v>56</v>
      </c>
      <c r="I814" s="36" t="s">
        <v>881</v>
      </c>
      <c r="J814" s="40" t="s">
        <v>2</v>
      </c>
      <c r="K814" s="41" t="s">
        <v>2237</v>
      </c>
    </row>
    <row r="815" spans="2:11" ht="45" x14ac:dyDescent="0.25">
      <c r="B815" s="22">
        <v>826</v>
      </c>
      <c r="C815" s="22" t="s">
        <v>1362</v>
      </c>
      <c r="D815" s="22" t="s">
        <v>108</v>
      </c>
      <c r="E815" s="22">
        <v>900.9</v>
      </c>
      <c r="F815" s="23">
        <v>1080</v>
      </c>
      <c r="G815" s="34" t="s">
        <v>1912</v>
      </c>
      <c r="H815" s="35" t="s">
        <v>56</v>
      </c>
      <c r="I815" s="36" t="s">
        <v>881</v>
      </c>
      <c r="J815" s="40" t="s">
        <v>2</v>
      </c>
      <c r="K815" s="41" t="s">
        <v>2238</v>
      </c>
    </row>
    <row r="816" spans="2:11" ht="45" x14ac:dyDescent="0.25">
      <c r="B816" s="22">
        <v>827</v>
      </c>
      <c r="C816" s="22" t="s">
        <v>1867</v>
      </c>
      <c r="D816" s="22" t="s">
        <v>108</v>
      </c>
      <c r="E816" s="22">
        <v>900</v>
      </c>
      <c r="F816" s="23">
        <v>900</v>
      </c>
      <c r="G816" s="34" t="s">
        <v>1912</v>
      </c>
      <c r="H816" s="35" t="s">
        <v>56</v>
      </c>
      <c r="I816" s="36" t="s">
        <v>881</v>
      </c>
      <c r="J816" s="40" t="s">
        <v>2</v>
      </c>
      <c r="K816" s="41" t="s">
        <v>2239</v>
      </c>
    </row>
    <row r="817" spans="2:11" ht="45" x14ac:dyDescent="0.25">
      <c r="B817" s="22">
        <v>828</v>
      </c>
      <c r="C817" s="22" t="s">
        <v>1868</v>
      </c>
      <c r="D817" s="22" t="s">
        <v>108</v>
      </c>
      <c r="E817" s="22">
        <v>999.9</v>
      </c>
      <c r="F817" s="23">
        <v>1020</v>
      </c>
      <c r="G817" s="34" t="s">
        <v>1912</v>
      </c>
      <c r="H817" s="35" t="s">
        <v>56</v>
      </c>
      <c r="I817" s="36" t="s">
        <v>881</v>
      </c>
      <c r="J817" s="40" t="s">
        <v>2</v>
      </c>
      <c r="K817" s="41" t="s">
        <v>2240</v>
      </c>
    </row>
    <row r="818" spans="2:11" ht="45" x14ac:dyDescent="0.25">
      <c r="B818" s="22">
        <v>829</v>
      </c>
      <c r="C818" s="22" t="s">
        <v>1869</v>
      </c>
      <c r="D818" s="22" t="s">
        <v>108</v>
      </c>
      <c r="E818" s="22">
        <v>250</v>
      </c>
      <c r="F818" s="23">
        <v>250</v>
      </c>
      <c r="G818" s="34" t="s">
        <v>1912</v>
      </c>
      <c r="H818" s="35" t="s">
        <v>56</v>
      </c>
      <c r="I818" s="36" t="s">
        <v>881</v>
      </c>
      <c r="J818" s="40" t="s">
        <v>2</v>
      </c>
      <c r="K818" s="41" t="s">
        <v>2241</v>
      </c>
    </row>
    <row r="819" spans="2:11" ht="45" x14ac:dyDescent="0.25">
      <c r="B819" s="22">
        <v>831</v>
      </c>
      <c r="C819" s="22" t="s">
        <v>1870</v>
      </c>
      <c r="D819" s="22" t="s">
        <v>108</v>
      </c>
      <c r="E819" s="22">
        <v>196.35</v>
      </c>
      <c r="F819" s="23">
        <v>450</v>
      </c>
      <c r="G819" s="34" t="s">
        <v>1913</v>
      </c>
      <c r="H819" s="35" t="s">
        <v>56</v>
      </c>
      <c r="I819" s="36" t="s">
        <v>881</v>
      </c>
      <c r="J819" s="40" t="s">
        <v>2</v>
      </c>
      <c r="K819" s="60" t="s">
        <v>2242</v>
      </c>
    </row>
    <row r="820" spans="2:11" ht="45" x14ac:dyDescent="0.25">
      <c r="B820" s="22">
        <v>832</v>
      </c>
      <c r="C820" s="22" t="s">
        <v>355</v>
      </c>
      <c r="D820" s="22" t="s">
        <v>108</v>
      </c>
      <c r="E820" s="22" t="s">
        <v>2340</v>
      </c>
      <c r="F820" s="23">
        <v>1360</v>
      </c>
      <c r="G820" s="34" t="s">
        <v>1913</v>
      </c>
      <c r="H820" s="35" t="s">
        <v>56</v>
      </c>
      <c r="I820" s="36" t="s">
        <v>881</v>
      </c>
      <c r="J820" s="40" t="s">
        <v>2</v>
      </c>
      <c r="K820" s="41" t="s">
        <v>2243</v>
      </c>
    </row>
    <row r="821" spans="2:11" ht="45" x14ac:dyDescent="0.25">
      <c r="B821" s="22">
        <v>834</v>
      </c>
      <c r="C821" s="22" t="s">
        <v>187</v>
      </c>
      <c r="D821" s="22" t="s">
        <v>108</v>
      </c>
      <c r="E821" s="22" t="s">
        <v>2339</v>
      </c>
      <c r="F821" s="23">
        <v>1360</v>
      </c>
      <c r="G821" s="34" t="s">
        <v>1913</v>
      </c>
      <c r="H821" s="35" t="s">
        <v>56</v>
      </c>
      <c r="I821" s="36" t="s">
        <v>881</v>
      </c>
      <c r="J821" s="40" t="s">
        <v>2</v>
      </c>
      <c r="K821" s="41" t="s">
        <v>2244</v>
      </c>
    </row>
    <row r="822" spans="2:11" ht="45" x14ac:dyDescent="0.25">
      <c r="B822" s="22">
        <v>835</v>
      </c>
      <c r="C822" s="22" t="s">
        <v>1871</v>
      </c>
      <c r="D822" s="22" t="s">
        <v>108</v>
      </c>
      <c r="E822" s="22" t="s">
        <v>2342</v>
      </c>
      <c r="F822" s="23">
        <v>1700</v>
      </c>
      <c r="G822" s="34" t="s">
        <v>1913</v>
      </c>
      <c r="H822" s="35" t="s">
        <v>56</v>
      </c>
      <c r="I822" s="36" t="s">
        <v>881</v>
      </c>
      <c r="J822" s="40" t="s">
        <v>2</v>
      </c>
      <c r="K822" s="41" t="s">
        <v>2245</v>
      </c>
    </row>
    <row r="823" spans="2:11" ht="45" x14ac:dyDescent="0.25">
      <c r="B823" s="22">
        <v>836</v>
      </c>
      <c r="C823" s="22" t="s">
        <v>109</v>
      </c>
      <c r="D823" s="22" t="s">
        <v>108</v>
      </c>
      <c r="E823" s="22" t="s">
        <v>1534</v>
      </c>
      <c r="F823" s="23">
        <v>6000</v>
      </c>
      <c r="G823" s="34" t="s">
        <v>1913</v>
      </c>
      <c r="H823" s="35" t="s">
        <v>56</v>
      </c>
      <c r="I823" s="36" t="s">
        <v>880</v>
      </c>
      <c r="J823" s="40" t="s">
        <v>2</v>
      </c>
      <c r="K823" s="41" t="s">
        <v>2246</v>
      </c>
    </row>
    <row r="824" spans="2:11" ht="45" x14ac:dyDescent="0.25">
      <c r="B824" s="22">
        <v>837</v>
      </c>
      <c r="C824" s="22" t="s">
        <v>1872</v>
      </c>
      <c r="D824" s="22" t="s">
        <v>1182</v>
      </c>
      <c r="E824" s="22" t="s">
        <v>1138</v>
      </c>
      <c r="F824" s="23">
        <v>2800</v>
      </c>
      <c r="G824" s="34" t="s">
        <v>1913</v>
      </c>
      <c r="H824" s="35" t="s">
        <v>56</v>
      </c>
      <c r="I824" s="36" t="s">
        <v>876</v>
      </c>
      <c r="J824" s="40" t="s">
        <v>2</v>
      </c>
      <c r="K824" s="41" t="s">
        <v>2247</v>
      </c>
    </row>
    <row r="825" spans="2:11" ht="45" x14ac:dyDescent="0.25">
      <c r="B825" s="22">
        <v>838</v>
      </c>
      <c r="C825" s="22" t="s">
        <v>1871</v>
      </c>
      <c r="D825" s="22" t="s">
        <v>1182</v>
      </c>
      <c r="E825" s="22" t="s">
        <v>2341</v>
      </c>
      <c r="F825" s="23">
        <v>2720</v>
      </c>
      <c r="G825" s="34" t="s">
        <v>1913</v>
      </c>
      <c r="H825" s="35" t="s">
        <v>56</v>
      </c>
      <c r="I825" s="36" t="s">
        <v>876</v>
      </c>
      <c r="J825" s="40" t="s">
        <v>2</v>
      </c>
      <c r="K825" s="41" t="s">
        <v>2248</v>
      </c>
    </row>
    <row r="826" spans="2:11" ht="45" x14ac:dyDescent="0.25">
      <c r="B826" s="22">
        <v>839</v>
      </c>
      <c r="C826" s="22" t="s">
        <v>1872</v>
      </c>
      <c r="D826" s="22" t="s">
        <v>108</v>
      </c>
      <c r="E826" s="22">
        <v>0</v>
      </c>
      <c r="F826" s="23">
        <v>3000</v>
      </c>
      <c r="G826" s="34" t="s">
        <v>1913</v>
      </c>
      <c r="H826" s="35" t="s">
        <v>56</v>
      </c>
      <c r="I826" s="36" t="s">
        <v>881</v>
      </c>
      <c r="J826" s="40" t="s">
        <v>2</v>
      </c>
      <c r="K826" s="41" t="s">
        <v>2249</v>
      </c>
    </row>
    <row r="827" spans="2:11" ht="45" x14ac:dyDescent="0.25">
      <c r="B827" s="22">
        <v>840</v>
      </c>
      <c r="C827" s="22" t="s">
        <v>1872</v>
      </c>
      <c r="D827" s="22" t="s">
        <v>108</v>
      </c>
      <c r="E827" s="22" t="s">
        <v>2343</v>
      </c>
      <c r="F827" s="23">
        <v>1700</v>
      </c>
      <c r="G827" s="34" t="s">
        <v>1913</v>
      </c>
      <c r="H827" s="35" t="s">
        <v>56</v>
      </c>
      <c r="I827" s="36" t="s">
        <v>881</v>
      </c>
      <c r="J827" s="40" t="s">
        <v>2</v>
      </c>
      <c r="K827" s="41" t="s">
        <v>2250</v>
      </c>
    </row>
    <row r="828" spans="2:11" ht="45" x14ac:dyDescent="0.25">
      <c r="B828" s="22">
        <v>841</v>
      </c>
      <c r="C828" s="22" t="s">
        <v>332</v>
      </c>
      <c r="D828" s="22" t="s">
        <v>108</v>
      </c>
      <c r="E828" s="22">
        <v>830</v>
      </c>
      <c r="F828" s="23">
        <v>1700</v>
      </c>
      <c r="G828" s="34" t="s">
        <v>1913</v>
      </c>
      <c r="H828" s="35" t="s">
        <v>56</v>
      </c>
      <c r="I828" s="36" t="s">
        <v>881</v>
      </c>
      <c r="J828" s="40" t="s">
        <v>2</v>
      </c>
      <c r="K828" s="41" t="s">
        <v>2251</v>
      </c>
    </row>
    <row r="829" spans="2:11" ht="45" x14ac:dyDescent="0.25">
      <c r="B829" s="22">
        <v>842</v>
      </c>
      <c r="C829" s="22" t="s">
        <v>1873</v>
      </c>
      <c r="D829" s="22" t="s">
        <v>108</v>
      </c>
      <c r="E829" s="22">
        <v>635</v>
      </c>
      <c r="F829" s="23">
        <v>1080</v>
      </c>
      <c r="G829" s="34" t="s">
        <v>1913</v>
      </c>
      <c r="H829" s="35" t="s">
        <v>56</v>
      </c>
      <c r="I829" s="36" t="s">
        <v>881</v>
      </c>
      <c r="J829" s="40" t="s">
        <v>2</v>
      </c>
      <c r="K829" s="41" t="s">
        <v>2252</v>
      </c>
    </row>
    <row r="830" spans="2:11" ht="45" x14ac:dyDescent="0.25">
      <c r="B830" s="22">
        <v>843</v>
      </c>
      <c r="C830" s="22" t="s">
        <v>280</v>
      </c>
      <c r="D830" s="22" t="s">
        <v>281</v>
      </c>
      <c r="E830" s="22" t="s">
        <v>2363</v>
      </c>
      <c r="F830" s="23" t="s">
        <v>2363</v>
      </c>
      <c r="G830" s="34" t="s">
        <v>1913</v>
      </c>
      <c r="H830" s="35" t="s">
        <v>56</v>
      </c>
      <c r="I830" s="36" t="s">
        <v>1029</v>
      </c>
      <c r="J830" s="40" t="s">
        <v>2</v>
      </c>
      <c r="K830" s="41" t="s">
        <v>2024</v>
      </c>
    </row>
    <row r="831" spans="2:11" ht="45" x14ac:dyDescent="0.25">
      <c r="B831" s="22">
        <v>844</v>
      </c>
      <c r="C831" s="22" t="s">
        <v>1400</v>
      </c>
      <c r="D831" s="22" t="s">
        <v>281</v>
      </c>
      <c r="E831" s="22" t="s">
        <v>2409</v>
      </c>
      <c r="F831" s="23">
        <v>3750</v>
      </c>
      <c r="G831" s="34" t="s">
        <v>1913</v>
      </c>
      <c r="H831" s="35" t="s">
        <v>56</v>
      </c>
      <c r="I831" s="36" t="s">
        <v>1029</v>
      </c>
      <c r="J831" s="40" t="s">
        <v>2</v>
      </c>
      <c r="K831" s="41" t="s">
        <v>2025</v>
      </c>
    </row>
    <row r="832" spans="2:11" ht="45" x14ac:dyDescent="0.25">
      <c r="B832" s="22">
        <v>845</v>
      </c>
      <c r="C832" s="22" t="s">
        <v>1951</v>
      </c>
      <c r="D832" s="22" t="s">
        <v>281</v>
      </c>
      <c r="E832" s="22" t="s">
        <v>2358</v>
      </c>
      <c r="F832" s="23">
        <v>6529</v>
      </c>
      <c r="G832" s="34" t="s">
        <v>1913</v>
      </c>
      <c r="H832" s="35" t="s">
        <v>56</v>
      </c>
      <c r="I832" s="36" t="s">
        <v>1029</v>
      </c>
      <c r="J832" s="40" t="s">
        <v>2</v>
      </c>
      <c r="K832" s="41" t="s">
        <v>2026</v>
      </c>
    </row>
    <row r="833" spans="2:11" ht="45" x14ac:dyDescent="0.25">
      <c r="B833" s="22">
        <v>846</v>
      </c>
      <c r="C833" s="22" t="s">
        <v>1874</v>
      </c>
      <c r="D833" s="22" t="s">
        <v>108</v>
      </c>
      <c r="E833" s="22">
        <v>259</v>
      </c>
      <c r="F833" s="23">
        <v>850</v>
      </c>
      <c r="G833" s="34" t="s">
        <v>1914</v>
      </c>
      <c r="H833" s="35" t="s">
        <v>56</v>
      </c>
      <c r="I833" s="36" t="s">
        <v>881</v>
      </c>
      <c r="J833" s="40" t="s">
        <v>2</v>
      </c>
      <c r="K833" s="41" t="s">
        <v>2027</v>
      </c>
    </row>
    <row r="834" spans="2:11" ht="45" x14ac:dyDescent="0.25">
      <c r="B834" s="22">
        <v>847</v>
      </c>
      <c r="C834" s="22" t="s">
        <v>1987</v>
      </c>
      <c r="D834" s="22" t="s">
        <v>1182</v>
      </c>
      <c r="E834" s="22">
        <v>900</v>
      </c>
      <c r="F834" s="23">
        <v>900</v>
      </c>
      <c r="G834" s="34" t="s">
        <v>2028</v>
      </c>
      <c r="H834" s="35" t="s">
        <v>56</v>
      </c>
      <c r="I834" s="36" t="s">
        <v>876</v>
      </c>
      <c r="J834" s="40" t="s">
        <v>2</v>
      </c>
      <c r="K834" s="41" t="s">
        <v>2029</v>
      </c>
    </row>
    <row r="835" spans="2:11" ht="45" x14ac:dyDescent="0.25">
      <c r="B835" s="22">
        <v>848</v>
      </c>
      <c r="C835" s="22" t="s">
        <v>1988</v>
      </c>
      <c r="D835" s="22" t="s">
        <v>1182</v>
      </c>
      <c r="E835" s="22" t="s">
        <v>1539</v>
      </c>
      <c r="F835" s="23">
        <v>2275</v>
      </c>
      <c r="G835" s="34" t="s">
        <v>2028</v>
      </c>
      <c r="H835" s="35" t="s">
        <v>56</v>
      </c>
      <c r="I835" s="36" t="s">
        <v>876</v>
      </c>
      <c r="J835" s="40" t="s">
        <v>2</v>
      </c>
      <c r="K835" s="41" t="s">
        <v>2030</v>
      </c>
    </row>
    <row r="836" spans="2:11" ht="45" x14ac:dyDescent="0.25">
      <c r="B836" s="22">
        <v>849</v>
      </c>
      <c r="C836" s="22" t="s">
        <v>1989</v>
      </c>
      <c r="D836" s="22" t="s">
        <v>234</v>
      </c>
      <c r="E836" s="22" t="s">
        <v>2406</v>
      </c>
      <c r="F836" s="23">
        <v>3610</v>
      </c>
      <c r="G836" s="34" t="s">
        <v>2028</v>
      </c>
      <c r="H836" s="35" t="s">
        <v>56</v>
      </c>
      <c r="I836" s="36" t="s">
        <v>883</v>
      </c>
      <c r="J836" s="40" t="s">
        <v>2</v>
      </c>
      <c r="K836" s="41" t="s">
        <v>2031</v>
      </c>
    </row>
    <row r="837" spans="2:11" ht="45" x14ac:dyDescent="0.25">
      <c r="B837" s="22">
        <v>850</v>
      </c>
      <c r="C837" s="22" t="s">
        <v>1989</v>
      </c>
      <c r="D837" s="22" t="s">
        <v>110</v>
      </c>
      <c r="E837" s="22" t="s">
        <v>2405</v>
      </c>
      <c r="F837" s="23">
        <v>5550</v>
      </c>
      <c r="G837" s="34" t="s">
        <v>2028</v>
      </c>
      <c r="H837" s="35" t="s">
        <v>56</v>
      </c>
      <c r="I837" s="36" t="s">
        <v>880</v>
      </c>
      <c r="J837" s="40" t="s">
        <v>2</v>
      </c>
      <c r="K837" s="41" t="s">
        <v>2032</v>
      </c>
    </row>
    <row r="838" spans="2:11" ht="45" x14ac:dyDescent="0.25">
      <c r="B838" s="22">
        <v>851</v>
      </c>
      <c r="C838" s="22" t="s">
        <v>1990</v>
      </c>
      <c r="D838" s="22" t="s">
        <v>1991</v>
      </c>
      <c r="E838" s="23">
        <v>210</v>
      </c>
      <c r="F838" s="23">
        <v>210</v>
      </c>
      <c r="G838" s="34" t="s">
        <v>2028</v>
      </c>
      <c r="H838" s="35" t="s">
        <v>56</v>
      </c>
      <c r="I838" s="36" t="s">
        <v>2033</v>
      </c>
      <c r="J838" s="13" t="s">
        <v>832</v>
      </c>
      <c r="K838" s="41" t="s">
        <v>2034</v>
      </c>
    </row>
    <row r="839" spans="2:11" ht="45" x14ac:dyDescent="0.25">
      <c r="B839" s="22">
        <v>852</v>
      </c>
      <c r="C839" s="22" t="s">
        <v>1992</v>
      </c>
      <c r="D839" s="22" t="s">
        <v>234</v>
      </c>
      <c r="E839" s="22" t="s">
        <v>2374</v>
      </c>
      <c r="F839" s="23">
        <v>1888</v>
      </c>
      <c r="G839" s="34" t="s">
        <v>2035</v>
      </c>
      <c r="H839" s="35" t="s">
        <v>56</v>
      </c>
      <c r="I839" s="36" t="s">
        <v>883</v>
      </c>
      <c r="J839" s="40" t="s">
        <v>2</v>
      </c>
      <c r="K839" s="41" t="s">
        <v>2036</v>
      </c>
    </row>
    <row r="840" spans="2:11" ht="45" x14ac:dyDescent="0.25">
      <c r="B840" s="22">
        <v>853</v>
      </c>
      <c r="C840" s="22" t="s">
        <v>1867</v>
      </c>
      <c r="D840" s="22" t="s">
        <v>108</v>
      </c>
      <c r="E840" s="22">
        <v>50</v>
      </c>
      <c r="F840" s="23">
        <v>50</v>
      </c>
      <c r="G840" s="34" t="s">
        <v>2035</v>
      </c>
      <c r="H840" s="35" t="s">
        <v>56</v>
      </c>
      <c r="I840" s="36" t="s">
        <v>881</v>
      </c>
      <c r="J840" s="40" t="s">
        <v>2</v>
      </c>
      <c r="K840" s="41" t="s">
        <v>2037</v>
      </c>
    </row>
    <row r="841" spans="2:11" ht="45" x14ac:dyDescent="0.25">
      <c r="B841" s="22">
        <v>854</v>
      </c>
      <c r="C841" s="22" t="s">
        <v>1395</v>
      </c>
      <c r="D841" s="22" t="s">
        <v>108</v>
      </c>
      <c r="E841" s="22">
        <v>50</v>
      </c>
      <c r="F841" s="23">
        <v>50</v>
      </c>
      <c r="G841" s="34" t="s">
        <v>2035</v>
      </c>
      <c r="H841" s="35" t="s">
        <v>56</v>
      </c>
      <c r="I841" s="36" t="s">
        <v>881</v>
      </c>
      <c r="J841" s="40" t="s">
        <v>2</v>
      </c>
      <c r="K841" s="41" t="s">
        <v>2038</v>
      </c>
    </row>
    <row r="842" spans="2:11" ht="45" x14ac:dyDescent="0.25">
      <c r="B842" s="22">
        <v>855</v>
      </c>
      <c r="C842" s="22" t="s">
        <v>906</v>
      </c>
      <c r="D842" s="22" t="s">
        <v>108</v>
      </c>
      <c r="E842" s="22">
        <v>58.65</v>
      </c>
      <c r="F842" s="23">
        <v>60</v>
      </c>
      <c r="G842" s="34" t="s">
        <v>2035</v>
      </c>
      <c r="H842" s="35" t="s">
        <v>56</v>
      </c>
      <c r="I842" s="36" t="s">
        <v>881</v>
      </c>
      <c r="J842" s="40" t="s">
        <v>2</v>
      </c>
      <c r="K842" s="41" t="s">
        <v>2039</v>
      </c>
    </row>
    <row r="843" spans="2:11" ht="45" x14ac:dyDescent="0.25">
      <c r="B843" s="22">
        <v>856</v>
      </c>
      <c r="C843" s="22" t="s">
        <v>1992</v>
      </c>
      <c r="D843" s="22" t="s">
        <v>110</v>
      </c>
      <c r="E843" s="22" t="s">
        <v>2367</v>
      </c>
      <c r="F843" s="23">
        <v>1103.3</v>
      </c>
      <c r="G843" s="34" t="s">
        <v>2035</v>
      </c>
      <c r="H843" s="35" t="s">
        <v>56</v>
      </c>
      <c r="I843" s="36" t="s">
        <v>880</v>
      </c>
      <c r="J843" s="40" t="s">
        <v>2</v>
      </c>
      <c r="K843" s="41" t="s">
        <v>2040</v>
      </c>
    </row>
    <row r="844" spans="2:11" ht="45" x14ac:dyDescent="0.25">
      <c r="B844" s="22">
        <v>857</v>
      </c>
      <c r="C844" s="22" t="s">
        <v>1688</v>
      </c>
      <c r="D844" s="22" t="s">
        <v>108</v>
      </c>
      <c r="E844" s="22">
        <v>238.62</v>
      </c>
      <c r="F844" s="23">
        <v>240</v>
      </c>
      <c r="G844" s="34" t="s">
        <v>2041</v>
      </c>
      <c r="H844" s="35" t="s">
        <v>56</v>
      </c>
      <c r="I844" s="36" t="s">
        <v>881</v>
      </c>
      <c r="J844" s="40" t="s">
        <v>2</v>
      </c>
      <c r="K844" s="41" t="s">
        <v>2042</v>
      </c>
    </row>
    <row r="845" spans="2:11" ht="45" x14ac:dyDescent="0.25">
      <c r="B845" s="22">
        <v>858</v>
      </c>
      <c r="C845" s="22" t="s">
        <v>1352</v>
      </c>
      <c r="D845" s="22" t="s">
        <v>1182</v>
      </c>
      <c r="E845" s="22">
        <v>968</v>
      </c>
      <c r="F845" s="23">
        <v>968</v>
      </c>
      <c r="G845" s="34" t="s">
        <v>2041</v>
      </c>
      <c r="H845" s="35" t="s">
        <v>56</v>
      </c>
      <c r="I845" s="36" t="s">
        <v>876</v>
      </c>
      <c r="J845" s="40" t="s">
        <v>2</v>
      </c>
      <c r="K845" s="41" t="s">
        <v>2043</v>
      </c>
    </row>
    <row r="846" spans="2:11" ht="45" x14ac:dyDescent="0.25">
      <c r="B846" s="22">
        <v>859</v>
      </c>
      <c r="C846" s="22" t="s">
        <v>1695</v>
      </c>
      <c r="D846" s="22" t="s">
        <v>108</v>
      </c>
      <c r="E846" s="22">
        <v>217.92</v>
      </c>
      <c r="F846" s="23">
        <v>240</v>
      </c>
      <c r="G846" s="34" t="s">
        <v>2041</v>
      </c>
      <c r="H846" s="35" t="s">
        <v>56</v>
      </c>
      <c r="I846" s="36" t="s">
        <v>881</v>
      </c>
      <c r="J846" s="40" t="s">
        <v>2</v>
      </c>
      <c r="K846" s="41" t="s">
        <v>2044</v>
      </c>
    </row>
    <row r="847" spans="2:11" ht="45" x14ac:dyDescent="0.25">
      <c r="B847" s="22">
        <v>860</v>
      </c>
      <c r="C847" s="22" t="s">
        <v>884</v>
      </c>
      <c r="D847" s="22" t="s">
        <v>1182</v>
      </c>
      <c r="E847" s="22" t="s">
        <v>2402</v>
      </c>
      <c r="F847" s="23">
        <v>1408</v>
      </c>
      <c r="G847" s="34" t="s">
        <v>2041</v>
      </c>
      <c r="H847" s="35" t="s">
        <v>56</v>
      </c>
      <c r="I847" s="36" t="s">
        <v>876</v>
      </c>
      <c r="J847" s="40" t="s">
        <v>2</v>
      </c>
      <c r="K847" s="41" t="s">
        <v>2045</v>
      </c>
    </row>
    <row r="848" spans="2:11" ht="31.5" customHeight="1" x14ac:dyDescent="0.25">
      <c r="B848" s="22">
        <v>861</v>
      </c>
      <c r="C848" s="22" t="s">
        <v>1372</v>
      </c>
      <c r="D848" s="22" t="s">
        <v>234</v>
      </c>
      <c r="E848" s="22" t="s">
        <v>2359</v>
      </c>
      <c r="F848" s="23">
        <v>2875</v>
      </c>
      <c r="G848" s="34" t="s">
        <v>2041</v>
      </c>
      <c r="H848" s="35" t="s">
        <v>840</v>
      </c>
      <c r="I848" s="36" t="s">
        <v>883</v>
      </c>
      <c r="J848" s="40" t="s">
        <v>2</v>
      </c>
      <c r="K848" s="41" t="s">
        <v>2046</v>
      </c>
    </row>
    <row r="849" spans="2:11" ht="45" x14ac:dyDescent="0.25">
      <c r="B849" s="22">
        <v>862</v>
      </c>
      <c r="C849" s="22" t="s">
        <v>1372</v>
      </c>
      <c r="D849" s="22" t="s">
        <v>110</v>
      </c>
      <c r="E849" s="22" t="s">
        <v>2368</v>
      </c>
      <c r="F849" s="23">
        <v>3850</v>
      </c>
      <c r="G849" s="34" t="s">
        <v>2041</v>
      </c>
      <c r="H849" s="35" t="s">
        <v>56</v>
      </c>
      <c r="I849" s="36" t="s">
        <v>880</v>
      </c>
      <c r="J849" s="40" t="s">
        <v>2</v>
      </c>
      <c r="K849" s="41" t="s">
        <v>2047</v>
      </c>
    </row>
    <row r="850" spans="2:11" ht="45" x14ac:dyDescent="0.25">
      <c r="B850" s="22">
        <v>863</v>
      </c>
      <c r="C850" s="22" t="s">
        <v>892</v>
      </c>
      <c r="D850" s="22" t="s">
        <v>108</v>
      </c>
      <c r="E850" s="22">
        <v>195.25</v>
      </c>
      <c r="F850" s="23">
        <v>240</v>
      </c>
      <c r="G850" s="34" t="s">
        <v>2041</v>
      </c>
      <c r="H850" s="35" t="s">
        <v>56</v>
      </c>
      <c r="I850" s="36" t="s">
        <v>881</v>
      </c>
      <c r="J850" s="40" t="s">
        <v>2</v>
      </c>
      <c r="K850" s="41" t="s">
        <v>2048</v>
      </c>
    </row>
    <row r="851" spans="2:11" ht="45" x14ac:dyDescent="0.25">
      <c r="B851" s="22">
        <v>865</v>
      </c>
      <c r="C851" s="22" t="s">
        <v>906</v>
      </c>
      <c r="D851" s="22" t="s">
        <v>108</v>
      </c>
      <c r="E851" s="22">
        <v>344</v>
      </c>
      <c r="F851" s="23">
        <v>350</v>
      </c>
      <c r="G851" s="34" t="s">
        <v>2041</v>
      </c>
      <c r="H851" s="35" t="s">
        <v>56</v>
      </c>
      <c r="I851" s="36" t="s">
        <v>881</v>
      </c>
      <c r="J851" s="40" t="s">
        <v>2</v>
      </c>
      <c r="K851" s="41" t="s">
        <v>2049</v>
      </c>
    </row>
    <row r="852" spans="2:11" ht="45" x14ac:dyDescent="0.25">
      <c r="B852" s="22">
        <v>866</v>
      </c>
      <c r="C852" s="22" t="s">
        <v>1639</v>
      </c>
      <c r="D852" s="22" t="s">
        <v>110</v>
      </c>
      <c r="E852" s="22" t="s">
        <v>447</v>
      </c>
      <c r="F852" s="23">
        <v>1550</v>
      </c>
      <c r="G852" s="34" t="s">
        <v>2041</v>
      </c>
      <c r="H852" s="35" t="s">
        <v>56</v>
      </c>
      <c r="I852" s="36" t="s">
        <v>880</v>
      </c>
      <c r="J852" s="40" t="s">
        <v>2</v>
      </c>
      <c r="K852" s="41" t="s">
        <v>2050</v>
      </c>
    </row>
    <row r="853" spans="2:11" ht="45" x14ac:dyDescent="0.25">
      <c r="B853" s="22">
        <v>867</v>
      </c>
      <c r="C853" s="22" t="s">
        <v>1639</v>
      </c>
      <c r="D853" s="22" t="s">
        <v>234</v>
      </c>
      <c r="E853" s="22" t="s">
        <v>2356</v>
      </c>
      <c r="F853" s="23">
        <v>1550</v>
      </c>
      <c r="G853" s="34" t="s">
        <v>2041</v>
      </c>
      <c r="H853" s="35" t="s">
        <v>56</v>
      </c>
      <c r="I853" s="36" t="s">
        <v>883</v>
      </c>
      <c r="J853" s="40" t="s">
        <v>2</v>
      </c>
      <c r="K853" s="41" t="s">
        <v>2051</v>
      </c>
    </row>
    <row r="854" spans="2:11" ht="45" x14ac:dyDescent="0.25">
      <c r="B854" s="22">
        <v>868</v>
      </c>
      <c r="C854" s="22" t="s">
        <v>120</v>
      </c>
      <c r="D854" s="22" t="s">
        <v>1182</v>
      </c>
      <c r="E854" s="22">
        <v>460</v>
      </c>
      <c r="F854" s="23">
        <v>460</v>
      </c>
      <c r="G854" s="34" t="s">
        <v>2041</v>
      </c>
      <c r="H854" s="35" t="s">
        <v>56</v>
      </c>
      <c r="I854" s="36" t="s">
        <v>876</v>
      </c>
      <c r="J854" s="40" t="s">
        <v>2</v>
      </c>
      <c r="K854" s="41" t="s">
        <v>2052</v>
      </c>
    </row>
    <row r="855" spans="2:11" ht="45" x14ac:dyDescent="0.25">
      <c r="B855" s="22">
        <v>869</v>
      </c>
      <c r="C855" s="22" t="s">
        <v>280</v>
      </c>
      <c r="D855" s="22" t="s">
        <v>281</v>
      </c>
      <c r="E855" s="22" t="s">
        <v>2376</v>
      </c>
      <c r="F855" s="23">
        <v>2555</v>
      </c>
      <c r="G855" s="34" t="s">
        <v>2041</v>
      </c>
      <c r="H855" s="35" t="s">
        <v>56</v>
      </c>
      <c r="I855" s="36" t="s">
        <v>1029</v>
      </c>
      <c r="J855" s="40" t="s">
        <v>2</v>
      </c>
      <c r="K855" s="41" t="s">
        <v>2053</v>
      </c>
    </row>
    <row r="856" spans="2:11" ht="45" x14ac:dyDescent="0.25">
      <c r="B856" s="22">
        <v>870</v>
      </c>
      <c r="C856" s="22" t="s">
        <v>1951</v>
      </c>
      <c r="D856" s="22" t="s">
        <v>281</v>
      </c>
      <c r="E856" s="22" t="s">
        <v>2369</v>
      </c>
      <c r="F856" s="23">
        <v>5200</v>
      </c>
      <c r="G856" s="34" t="s">
        <v>2054</v>
      </c>
      <c r="H856" s="35" t="s">
        <v>56</v>
      </c>
      <c r="I856" s="36" t="s">
        <v>1029</v>
      </c>
      <c r="J856" s="40" t="s">
        <v>2</v>
      </c>
      <c r="K856" s="41" t="s">
        <v>2055</v>
      </c>
    </row>
    <row r="857" spans="2:11" ht="45" x14ac:dyDescent="0.25">
      <c r="B857" s="22">
        <v>871</v>
      </c>
      <c r="C857" s="22" t="s">
        <v>1951</v>
      </c>
      <c r="D857" s="22" t="s">
        <v>281</v>
      </c>
      <c r="E857" s="22" t="s">
        <v>2370</v>
      </c>
      <c r="F857" s="23">
        <v>12086</v>
      </c>
      <c r="G857" s="34" t="s">
        <v>2054</v>
      </c>
      <c r="H857" s="35" t="s">
        <v>56</v>
      </c>
      <c r="I857" s="36" t="s">
        <v>1029</v>
      </c>
      <c r="J857" s="40" t="s">
        <v>2</v>
      </c>
      <c r="K857" s="41" t="s">
        <v>2056</v>
      </c>
    </row>
    <row r="858" spans="2:11" ht="90" x14ac:dyDescent="0.25">
      <c r="B858" s="22">
        <v>872</v>
      </c>
      <c r="C858" s="22" t="s">
        <v>501</v>
      </c>
      <c r="D858" s="22" t="s">
        <v>1993</v>
      </c>
      <c r="E858" s="22" t="s">
        <v>584</v>
      </c>
      <c r="F858" s="23">
        <v>1500</v>
      </c>
      <c r="G858" s="34" t="s">
        <v>2054</v>
      </c>
      <c r="H858" s="35" t="s">
        <v>56</v>
      </c>
      <c r="I858" s="36" t="s">
        <v>567</v>
      </c>
      <c r="J858" s="13" t="s">
        <v>401</v>
      </c>
      <c r="K858" s="41" t="s">
        <v>2057</v>
      </c>
    </row>
    <row r="859" spans="2:11" ht="45" x14ac:dyDescent="0.25">
      <c r="B859" s="22" t="s">
        <v>1994</v>
      </c>
      <c r="C859" s="22" t="s">
        <v>280</v>
      </c>
      <c r="D859" s="22" t="s">
        <v>281</v>
      </c>
      <c r="E859" s="22" t="s">
        <v>2373</v>
      </c>
      <c r="F859" s="23">
        <v>1455.9</v>
      </c>
      <c r="G859" s="34" t="s">
        <v>2054</v>
      </c>
      <c r="H859" s="35" t="s">
        <v>56</v>
      </c>
      <c r="I859" s="36" t="s">
        <v>1029</v>
      </c>
      <c r="J859" s="13" t="s">
        <v>2</v>
      </c>
      <c r="K859" s="41" t="s">
        <v>2058</v>
      </c>
    </row>
    <row r="860" spans="2:11" ht="45" x14ac:dyDescent="0.25">
      <c r="B860" s="22">
        <v>873</v>
      </c>
      <c r="C860" s="22" t="s">
        <v>1995</v>
      </c>
      <c r="D860" s="22" t="s">
        <v>234</v>
      </c>
      <c r="E860" s="22" t="s">
        <v>2365</v>
      </c>
      <c r="F860" s="23">
        <v>1625</v>
      </c>
      <c r="G860" s="34" t="s">
        <v>2059</v>
      </c>
      <c r="H860" s="35" t="s">
        <v>56</v>
      </c>
      <c r="I860" s="36" t="s">
        <v>883</v>
      </c>
      <c r="J860" s="13" t="s">
        <v>2</v>
      </c>
      <c r="K860" s="41" t="s">
        <v>2060</v>
      </c>
    </row>
    <row r="861" spans="2:11" ht="45" x14ac:dyDescent="0.25">
      <c r="B861" s="22">
        <v>874</v>
      </c>
      <c r="C861" s="22" t="s">
        <v>275</v>
      </c>
      <c r="D861" s="22" t="s">
        <v>110</v>
      </c>
      <c r="E861" s="22" t="s">
        <v>2366</v>
      </c>
      <c r="F861" s="23">
        <v>1720</v>
      </c>
      <c r="G861" s="34" t="s">
        <v>2059</v>
      </c>
      <c r="H861" s="35" t="s">
        <v>56</v>
      </c>
      <c r="I861" s="36" t="s">
        <v>880</v>
      </c>
      <c r="J861" s="40" t="s">
        <v>2</v>
      </c>
      <c r="K861" s="41" t="s">
        <v>2061</v>
      </c>
    </row>
    <row r="862" spans="2:11" ht="90" x14ac:dyDescent="0.25">
      <c r="B862" s="22">
        <v>875</v>
      </c>
      <c r="C862" s="22" t="s">
        <v>1996</v>
      </c>
      <c r="D862" s="22" t="s">
        <v>349</v>
      </c>
      <c r="E862" s="22" t="s">
        <v>2421</v>
      </c>
      <c r="F862" s="23">
        <v>56980</v>
      </c>
      <c r="G862" s="34" t="s">
        <v>2062</v>
      </c>
      <c r="H862" s="35" t="s">
        <v>56</v>
      </c>
      <c r="I862" s="36" t="s">
        <v>1113</v>
      </c>
      <c r="J862" s="13" t="s">
        <v>401</v>
      </c>
      <c r="K862" s="41" t="s">
        <v>2063</v>
      </c>
    </row>
    <row r="863" spans="2:11" ht="78.75" x14ac:dyDescent="0.25">
      <c r="B863" s="22">
        <v>876</v>
      </c>
      <c r="C863" s="22" t="s">
        <v>1997</v>
      </c>
      <c r="D863" s="22" t="s">
        <v>281</v>
      </c>
      <c r="E863" s="22" t="s">
        <v>2355</v>
      </c>
      <c r="F863" s="23">
        <v>1427</v>
      </c>
      <c r="G863" s="34" t="s">
        <v>2062</v>
      </c>
      <c r="H863" s="35" t="s">
        <v>56</v>
      </c>
      <c r="I863" s="36" t="s">
        <v>1029</v>
      </c>
      <c r="J863" s="40" t="s">
        <v>2</v>
      </c>
      <c r="K863" s="41" t="s">
        <v>2064</v>
      </c>
    </row>
    <row r="864" spans="2:11" ht="90" x14ac:dyDescent="0.25">
      <c r="B864" s="22">
        <v>877</v>
      </c>
      <c r="C864" s="22" t="s">
        <v>1998</v>
      </c>
      <c r="D864" s="22" t="s">
        <v>349</v>
      </c>
      <c r="E864" s="22">
        <v>0</v>
      </c>
      <c r="F864" s="23">
        <v>15600</v>
      </c>
      <c r="G864" s="34" t="s">
        <v>2062</v>
      </c>
      <c r="H864" s="35" t="s">
        <v>56</v>
      </c>
      <c r="I864" s="36" t="s">
        <v>1113</v>
      </c>
      <c r="J864" s="13" t="s">
        <v>401</v>
      </c>
      <c r="K864" s="41" t="s">
        <v>2065</v>
      </c>
    </row>
    <row r="865" spans="2:11" ht="90" x14ac:dyDescent="0.25">
      <c r="B865" s="22">
        <v>878</v>
      </c>
      <c r="C865" s="22" t="s">
        <v>1999</v>
      </c>
      <c r="D865" s="22" t="s">
        <v>2000</v>
      </c>
      <c r="E865" s="22">
        <v>0</v>
      </c>
      <c r="F865" s="23">
        <v>28910</v>
      </c>
      <c r="G865" s="34" t="s">
        <v>2062</v>
      </c>
      <c r="H865" s="35" t="s">
        <v>56</v>
      </c>
      <c r="I865" s="36" t="s">
        <v>1762</v>
      </c>
      <c r="J865" s="13" t="s">
        <v>401</v>
      </c>
      <c r="K865" s="41" t="s">
        <v>2066</v>
      </c>
    </row>
    <row r="866" spans="2:11" ht="45" x14ac:dyDescent="0.25">
      <c r="B866" s="22">
        <v>879</v>
      </c>
      <c r="C866" s="22" t="s">
        <v>867</v>
      </c>
      <c r="D866" s="22" t="s">
        <v>234</v>
      </c>
      <c r="E866" s="22" t="s">
        <v>1335</v>
      </c>
      <c r="F866" s="23">
        <v>3150</v>
      </c>
      <c r="G866" s="34" t="s">
        <v>2067</v>
      </c>
      <c r="H866" s="35" t="s">
        <v>56</v>
      </c>
      <c r="I866" s="36" t="s">
        <v>883</v>
      </c>
      <c r="J866" s="40" t="s">
        <v>2</v>
      </c>
      <c r="K866" s="41" t="s">
        <v>2068</v>
      </c>
    </row>
    <row r="867" spans="2:11" ht="45" x14ac:dyDescent="0.25">
      <c r="B867" s="22">
        <v>880</v>
      </c>
      <c r="C867" s="22" t="s">
        <v>266</v>
      </c>
      <c r="D867" s="22" t="s">
        <v>234</v>
      </c>
      <c r="E867" s="22" t="s">
        <v>2359</v>
      </c>
      <c r="F867" s="23">
        <v>2875</v>
      </c>
      <c r="G867" s="34" t="s">
        <v>2067</v>
      </c>
      <c r="H867" s="35" t="s">
        <v>56</v>
      </c>
      <c r="I867" s="36" t="s">
        <v>883</v>
      </c>
      <c r="J867" s="40" t="s">
        <v>2</v>
      </c>
      <c r="K867" s="41" t="s">
        <v>2069</v>
      </c>
    </row>
    <row r="868" spans="2:11" ht="45" x14ac:dyDescent="0.25">
      <c r="B868" s="22">
        <v>881</v>
      </c>
      <c r="C868" s="22" t="s">
        <v>2001</v>
      </c>
      <c r="D868" s="22" t="s">
        <v>1182</v>
      </c>
      <c r="E868" s="22" t="s">
        <v>2379</v>
      </c>
      <c r="F868" s="23">
        <v>5720</v>
      </c>
      <c r="G868" s="34" t="s">
        <v>2067</v>
      </c>
      <c r="H868" s="35" t="s">
        <v>56</v>
      </c>
      <c r="I868" s="36" t="s">
        <v>876</v>
      </c>
      <c r="J868" s="40" t="s">
        <v>2</v>
      </c>
      <c r="K868" s="41" t="s">
        <v>2070</v>
      </c>
    </row>
    <row r="869" spans="2:11" ht="45" x14ac:dyDescent="0.25">
      <c r="B869" s="22">
        <v>882</v>
      </c>
      <c r="C869" s="22" t="s">
        <v>2002</v>
      </c>
      <c r="D869" s="22" t="s">
        <v>1182</v>
      </c>
      <c r="E869" s="22" t="s">
        <v>2420</v>
      </c>
      <c r="F869" s="23">
        <v>3625</v>
      </c>
      <c r="G869" s="34" t="s">
        <v>2067</v>
      </c>
      <c r="H869" s="35" t="s">
        <v>56</v>
      </c>
      <c r="I869" s="36" t="s">
        <v>876</v>
      </c>
      <c r="J869" s="40" t="s">
        <v>2</v>
      </c>
      <c r="K869" s="41" t="s">
        <v>2071</v>
      </c>
    </row>
    <row r="870" spans="2:11" ht="45" x14ac:dyDescent="0.25">
      <c r="B870" s="22">
        <v>883</v>
      </c>
      <c r="C870" s="22" t="s">
        <v>267</v>
      </c>
      <c r="D870" s="22" t="s">
        <v>110</v>
      </c>
      <c r="E870" s="22" t="s">
        <v>2388</v>
      </c>
      <c r="F870" s="23">
        <v>13050</v>
      </c>
      <c r="G870" s="34" t="s">
        <v>2067</v>
      </c>
      <c r="H870" s="35" t="s">
        <v>56</v>
      </c>
      <c r="I870" s="36" t="s">
        <v>880</v>
      </c>
      <c r="J870" s="40" t="s">
        <v>2</v>
      </c>
      <c r="K870" s="41" t="s">
        <v>2072</v>
      </c>
    </row>
    <row r="871" spans="2:11" ht="90" x14ac:dyDescent="0.25">
      <c r="B871" s="22">
        <v>884</v>
      </c>
      <c r="C871" s="22" t="s">
        <v>1682</v>
      </c>
      <c r="D871" s="22" t="s">
        <v>2003</v>
      </c>
      <c r="E871" s="22">
        <v>0</v>
      </c>
      <c r="F871" s="23">
        <v>10000</v>
      </c>
      <c r="G871" s="34" t="s">
        <v>2067</v>
      </c>
      <c r="H871" s="35" t="s">
        <v>56</v>
      </c>
      <c r="I871" s="36" t="s">
        <v>1111</v>
      </c>
      <c r="J871" s="13" t="s">
        <v>401</v>
      </c>
      <c r="K871" s="41" t="s">
        <v>2073</v>
      </c>
    </row>
    <row r="872" spans="2:11" ht="45" x14ac:dyDescent="0.25">
      <c r="B872" s="22">
        <v>885</v>
      </c>
      <c r="C872" s="22" t="s">
        <v>1871</v>
      </c>
      <c r="D872" s="22" t="s">
        <v>108</v>
      </c>
      <c r="E872" s="22">
        <v>471.7</v>
      </c>
      <c r="F872" s="23">
        <v>990</v>
      </c>
      <c r="G872" s="34" t="s">
        <v>2067</v>
      </c>
      <c r="H872" s="35" t="s">
        <v>56</v>
      </c>
      <c r="I872" s="36" t="s">
        <v>881</v>
      </c>
      <c r="J872" s="40" t="s">
        <v>2</v>
      </c>
      <c r="K872" s="41" t="s">
        <v>2074</v>
      </c>
    </row>
    <row r="873" spans="2:11" ht="45" x14ac:dyDescent="0.25">
      <c r="B873" s="22">
        <v>886</v>
      </c>
      <c r="C873" s="22" t="s">
        <v>790</v>
      </c>
      <c r="D873" s="22" t="s">
        <v>108</v>
      </c>
      <c r="E873" s="22">
        <v>400</v>
      </c>
      <c r="F873" s="23">
        <v>400</v>
      </c>
      <c r="G873" s="34" t="s">
        <v>2067</v>
      </c>
      <c r="H873" s="35" t="s">
        <v>56</v>
      </c>
      <c r="I873" s="36" t="s">
        <v>881</v>
      </c>
      <c r="J873" s="40" t="s">
        <v>2</v>
      </c>
      <c r="K873" s="41" t="s">
        <v>2075</v>
      </c>
    </row>
    <row r="874" spans="2:11" ht="45" x14ac:dyDescent="0.25">
      <c r="B874" s="22">
        <v>887</v>
      </c>
      <c r="C874" s="22" t="s">
        <v>1871</v>
      </c>
      <c r="D874" s="22" t="s">
        <v>1182</v>
      </c>
      <c r="E874" s="22" t="s">
        <v>1562</v>
      </c>
      <c r="F874" s="23">
        <v>1900</v>
      </c>
      <c r="G874" s="34" t="s">
        <v>2067</v>
      </c>
      <c r="H874" s="35" t="s">
        <v>56</v>
      </c>
      <c r="I874" s="36" t="s">
        <v>876</v>
      </c>
      <c r="J874" s="40" t="s">
        <v>2</v>
      </c>
      <c r="K874" s="41" t="s">
        <v>2076</v>
      </c>
    </row>
    <row r="875" spans="2:11" ht="45" x14ac:dyDescent="0.25">
      <c r="B875" s="22">
        <v>888</v>
      </c>
      <c r="C875" s="22" t="s">
        <v>2004</v>
      </c>
      <c r="D875" s="22" t="s">
        <v>234</v>
      </c>
      <c r="E875" s="22" t="s">
        <v>2200</v>
      </c>
      <c r="F875" s="23">
        <v>2500</v>
      </c>
      <c r="G875" s="34" t="s">
        <v>2067</v>
      </c>
      <c r="H875" s="35" t="s">
        <v>56</v>
      </c>
      <c r="I875" s="36" t="s">
        <v>883</v>
      </c>
      <c r="J875" s="40" t="s">
        <v>2</v>
      </c>
      <c r="K875" s="41" t="s">
        <v>2077</v>
      </c>
    </row>
    <row r="876" spans="2:11" ht="45" x14ac:dyDescent="0.25">
      <c r="B876" s="22">
        <v>889</v>
      </c>
      <c r="C876" s="22" t="s">
        <v>109</v>
      </c>
      <c r="D876" s="22" t="s">
        <v>110</v>
      </c>
      <c r="E876" s="22" t="s">
        <v>2387</v>
      </c>
      <c r="F876" s="23">
        <v>2450</v>
      </c>
      <c r="G876" s="34" t="s">
        <v>2067</v>
      </c>
      <c r="H876" s="35" t="s">
        <v>56</v>
      </c>
      <c r="I876" s="36" t="s">
        <v>880</v>
      </c>
      <c r="J876" s="40" t="s">
        <v>2</v>
      </c>
      <c r="K876" s="41" t="s">
        <v>2078</v>
      </c>
    </row>
    <row r="877" spans="2:11" ht="45" x14ac:dyDescent="0.25">
      <c r="B877" s="22">
        <v>890</v>
      </c>
      <c r="C877" s="22" t="s">
        <v>781</v>
      </c>
      <c r="D877" s="22" t="s">
        <v>108</v>
      </c>
      <c r="E877" s="22">
        <v>46.86</v>
      </c>
      <c r="F877" s="23">
        <v>100</v>
      </c>
      <c r="G877" s="34" t="s">
        <v>2079</v>
      </c>
      <c r="H877" s="35" t="s">
        <v>56</v>
      </c>
      <c r="I877" s="36" t="s">
        <v>881</v>
      </c>
      <c r="J877" s="40" t="s">
        <v>2</v>
      </c>
      <c r="K877" s="41" t="s">
        <v>2080</v>
      </c>
    </row>
    <row r="878" spans="2:11" ht="45" x14ac:dyDescent="0.25">
      <c r="B878" s="22">
        <v>891</v>
      </c>
      <c r="C878" s="22" t="s">
        <v>1656</v>
      </c>
      <c r="D878" s="22" t="s">
        <v>108</v>
      </c>
      <c r="E878" s="22">
        <v>60</v>
      </c>
      <c r="F878" s="23">
        <v>60</v>
      </c>
      <c r="G878" s="34" t="s">
        <v>2079</v>
      </c>
      <c r="H878" s="35" t="s">
        <v>56</v>
      </c>
      <c r="I878" s="36" t="s">
        <v>881</v>
      </c>
      <c r="J878" s="40" t="s">
        <v>2</v>
      </c>
      <c r="K878" s="41" t="s">
        <v>2081</v>
      </c>
    </row>
    <row r="879" spans="2:11" ht="45" x14ac:dyDescent="0.25">
      <c r="B879" s="22">
        <v>892</v>
      </c>
      <c r="C879" s="22" t="s">
        <v>903</v>
      </c>
      <c r="D879" s="22" t="s">
        <v>108</v>
      </c>
      <c r="E879" s="22" t="s">
        <v>2398</v>
      </c>
      <c r="F879" s="23">
        <v>180</v>
      </c>
      <c r="G879" s="34" t="s">
        <v>2079</v>
      </c>
      <c r="H879" s="35" t="s">
        <v>56</v>
      </c>
      <c r="I879" s="36" t="s">
        <v>881</v>
      </c>
      <c r="J879" s="40" t="s">
        <v>2</v>
      </c>
      <c r="K879" s="41" t="s">
        <v>2082</v>
      </c>
    </row>
    <row r="880" spans="2:11" ht="45" x14ac:dyDescent="0.25">
      <c r="B880" s="22">
        <v>893</v>
      </c>
      <c r="C880" s="22" t="s">
        <v>1694</v>
      </c>
      <c r="D880" s="22" t="s">
        <v>108</v>
      </c>
      <c r="E880" s="22">
        <v>150</v>
      </c>
      <c r="F880" s="23">
        <v>150</v>
      </c>
      <c r="G880" s="34" t="s">
        <v>2079</v>
      </c>
      <c r="H880" s="35" t="s">
        <v>56</v>
      </c>
      <c r="I880" s="36" t="s">
        <v>881</v>
      </c>
      <c r="J880" s="40" t="s">
        <v>2</v>
      </c>
      <c r="K880" s="41" t="s">
        <v>2083</v>
      </c>
    </row>
    <row r="881" spans="2:11" ht="45" x14ac:dyDescent="0.25">
      <c r="B881" s="22">
        <v>895</v>
      </c>
      <c r="C881" s="22" t="s">
        <v>2005</v>
      </c>
      <c r="D881" s="22" t="s">
        <v>234</v>
      </c>
      <c r="E881" s="22" t="s">
        <v>2386</v>
      </c>
      <c r="F881" s="23">
        <v>4381.25</v>
      </c>
      <c r="G881" s="34" t="s">
        <v>2079</v>
      </c>
      <c r="H881" s="35" t="s">
        <v>56</v>
      </c>
      <c r="I881" s="36" t="s">
        <v>883</v>
      </c>
      <c r="J881" s="40" t="s">
        <v>2</v>
      </c>
      <c r="K881" s="41" t="s">
        <v>2084</v>
      </c>
    </row>
    <row r="882" spans="2:11" ht="45" x14ac:dyDescent="0.25">
      <c r="B882" s="22">
        <v>896</v>
      </c>
      <c r="C882" s="22" t="s">
        <v>2006</v>
      </c>
      <c r="D882" s="22" t="s">
        <v>234</v>
      </c>
      <c r="E882" s="22">
        <v>150</v>
      </c>
      <c r="F882" s="23">
        <v>150</v>
      </c>
      <c r="G882" s="34" t="s">
        <v>2079</v>
      </c>
      <c r="H882" s="35" t="s">
        <v>56</v>
      </c>
      <c r="I882" s="36" t="s">
        <v>883</v>
      </c>
      <c r="J882" s="40" t="s">
        <v>2</v>
      </c>
      <c r="K882" s="41" t="s">
        <v>2085</v>
      </c>
    </row>
    <row r="883" spans="2:11" ht="45" x14ac:dyDescent="0.25">
      <c r="B883" s="22">
        <v>897</v>
      </c>
      <c r="C883" s="22" t="s">
        <v>2007</v>
      </c>
      <c r="D883" s="22" t="s">
        <v>108</v>
      </c>
      <c r="E883" s="22">
        <v>133</v>
      </c>
      <c r="F883" s="23">
        <v>180</v>
      </c>
      <c r="G883" s="34" t="s">
        <v>2079</v>
      </c>
      <c r="H883" s="35" t="s">
        <v>56</v>
      </c>
      <c r="I883" s="36" t="s">
        <v>881</v>
      </c>
      <c r="J883" s="40" t="s">
        <v>2</v>
      </c>
      <c r="K883" s="41" t="s">
        <v>2086</v>
      </c>
    </row>
    <row r="884" spans="2:11" ht="45" x14ac:dyDescent="0.25">
      <c r="B884" s="22">
        <v>898</v>
      </c>
      <c r="C884" s="22" t="s">
        <v>154</v>
      </c>
      <c r="D884" s="22" t="s">
        <v>1182</v>
      </c>
      <c r="E884" s="22" t="s">
        <v>2403</v>
      </c>
      <c r="F884" s="23">
        <v>111540</v>
      </c>
      <c r="G884" s="34" t="s">
        <v>2079</v>
      </c>
      <c r="H884" s="35" t="s">
        <v>56</v>
      </c>
      <c r="I884" s="36" t="s">
        <v>876</v>
      </c>
      <c r="J884" s="40" t="s">
        <v>2</v>
      </c>
      <c r="K884" s="41" t="s">
        <v>2087</v>
      </c>
    </row>
    <row r="885" spans="2:11" ht="45" x14ac:dyDescent="0.25">
      <c r="B885" s="22">
        <v>899</v>
      </c>
      <c r="C885" s="22" t="s">
        <v>2008</v>
      </c>
      <c r="D885" s="22" t="s">
        <v>108</v>
      </c>
      <c r="E885" s="22" t="s">
        <v>2377</v>
      </c>
      <c r="F885" s="23">
        <v>2400</v>
      </c>
      <c r="G885" s="34" t="s">
        <v>2079</v>
      </c>
      <c r="H885" s="35" t="s">
        <v>56</v>
      </c>
      <c r="I885" s="36" t="s">
        <v>881</v>
      </c>
      <c r="J885" s="40" t="s">
        <v>2</v>
      </c>
      <c r="K885" s="41" t="s">
        <v>2088</v>
      </c>
    </row>
    <row r="886" spans="2:11" ht="45" x14ac:dyDescent="0.25">
      <c r="B886" s="22">
        <v>900</v>
      </c>
      <c r="C886" s="22" t="s">
        <v>2009</v>
      </c>
      <c r="D886" s="22" t="s">
        <v>108</v>
      </c>
      <c r="E886" s="22">
        <v>130.9</v>
      </c>
      <c r="F886" s="23">
        <v>150</v>
      </c>
      <c r="G886" s="34" t="s">
        <v>2079</v>
      </c>
      <c r="H886" s="35" t="s">
        <v>56</v>
      </c>
      <c r="I886" s="36" t="s">
        <v>881</v>
      </c>
      <c r="J886" s="40" t="s">
        <v>2</v>
      </c>
      <c r="K886" s="41" t="s">
        <v>2089</v>
      </c>
    </row>
    <row r="887" spans="2:11" ht="45" x14ac:dyDescent="0.25">
      <c r="B887" s="22">
        <v>901</v>
      </c>
      <c r="C887" s="22" t="s">
        <v>486</v>
      </c>
      <c r="D887" s="22" t="s">
        <v>108</v>
      </c>
      <c r="E887" s="22">
        <v>495.55</v>
      </c>
      <c r="F887" s="23">
        <v>600</v>
      </c>
      <c r="G887" s="34" t="s">
        <v>2079</v>
      </c>
      <c r="H887" s="35" t="s">
        <v>56</v>
      </c>
      <c r="I887" s="36" t="s">
        <v>881</v>
      </c>
      <c r="J887" s="40" t="s">
        <v>2</v>
      </c>
      <c r="K887" s="41" t="s">
        <v>2090</v>
      </c>
    </row>
    <row r="888" spans="2:11" ht="45" x14ac:dyDescent="0.25">
      <c r="B888" s="22">
        <v>902</v>
      </c>
      <c r="C888" s="22" t="s">
        <v>2010</v>
      </c>
      <c r="D888" s="22" t="s">
        <v>108</v>
      </c>
      <c r="E888" s="22" t="s">
        <v>2397</v>
      </c>
      <c r="F888" s="23">
        <v>2000</v>
      </c>
      <c r="G888" s="34" t="s">
        <v>2079</v>
      </c>
      <c r="H888" s="35" t="s">
        <v>56</v>
      </c>
      <c r="I888" s="36" t="s">
        <v>881</v>
      </c>
      <c r="J888" s="40" t="s">
        <v>2</v>
      </c>
      <c r="K888" s="41" t="s">
        <v>2091</v>
      </c>
    </row>
    <row r="889" spans="2:11" ht="45" x14ac:dyDescent="0.25">
      <c r="B889" s="22">
        <v>903</v>
      </c>
      <c r="C889" s="22" t="s">
        <v>2011</v>
      </c>
      <c r="D889" s="22" t="s">
        <v>108</v>
      </c>
      <c r="E889" s="22" t="s">
        <v>2378</v>
      </c>
      <c r="F889" s="23">
        <v>2000</v>
      </c>
      <c r="G889" s="34" t="s">
        <v>2079</v>
      </c>
      <c r="H889" s="35" t="s">
        <v>56</v>
      </c>
      <c r="I889" s="36" t="s">
        <v>881</v>
      </c>
      <c r="J889" s="40" t="s">
        <v>2</v>
      </c>
      <c r="K889" s="41" t="s">
        <v>2092</v>
      </c>
    </row>
    <row r="890" spans="2:11" ht="45" x14ac:dyDescent="0.25">
      <c r="B890" s="22">
        <v>904</v>
      </c>
      <c r="C890" s="22" t="s">
        <v>166</v>
      </c>
      <c r="D890" s="22" t="s">
        <v>108</v>
      </c>
      <c r="E890" s="22" t="s">
        <v>2395</v>
      </c>
      <c r="F890" s="23">
        <v>2340</v>
      </c>
      <c r="G890" s="34" t="s">
        <v>2079</v>
      </c>
      <c r="H890" s="35" t="s">
        <v>56</v>
      </c>
      <c r="I890" s="36" t="s">
        <v>881</v>
      </c>
      <c r="J890" s="40" t="s">
        <v>2</v>
      </c>
      <c r="K890" s="41" t="s">
        <v>2093</v>
      </c>
    </row>
    <row r="891" spans="2:11" ht="45" x14ac:dyDescent="0.25">
      <c r="B891" s="22">
        <v>905</v>
      </c>
      <c r="C891" s="22" t="s">
        <v>1952</v>
      </c>
      <c r="D891" s="22" t="s">
        <v>108</v>
      </c>
      <c r="E891" s="22">
        <v>406.89</v>
      </c>
      <c r="F891" s="23">
        <v>900</v>
      </c>
      <c r="G891" s="34" t="s">
        <v>2079</v>
      </c>
      <c r="H891" s="35" t="s">
        <v>56</v>
      </c>
      <c r="I891" s="36" t="s">
        <v>881</v>
      </c>
      <c r="J891" s="40" t="s">
        <v>2</v>
      </c>
      <c r="K891" s="41" t="s">
        <v>2094</v>
      </c>
    </row>
    <row r="892" spans="2:11" ht="45" x14ac:dyDescent="0.25">
      <c r="B892" s="22">
        <v>906</v>
      </c>
      <c r="C892" s="22" t="s">
        <v>258</v>
      </c>
      <c r="D892" s="22" t="s">
        <v>108</v>
      </c>
      <c r="E892" s="22" t="s">
        <v>2383</v>
      </c>
      <c r="F892" s="23">
        <v>750</v>
      </c>
      <c r="G892" s="34" t="s">
        <v>2079</v>
      </c>
      <c r="H892" s="35" t="s">
        <v>56</v>
      </c>
      <c r="I892" s="36" t="s">
        <v>881</v>
      </c>
      <c r="J892" s="40" t="s">
        <v>2</v>
      </c>
      <c r="K892" s="41" t="s">
        <v>2095</v>
      </c>
    </row>
    <row r="893" spans="2:11" ht="45" x14ac:dyDescent="0.25">
      <c r="B893" s="22">
        <v>907</v>
      </c>
      <c r="C893" s="22" t="s">
        <v>2008</v>
      </c>
      <c r="D893" s="22" t="s">
        <v>108</v>
      </c>
      <c r="E893" s="22">
        <v>742.5</v>
      </c>
      <c r="F893" s="23">
        <v>900</v>
      </c>
      <c r="G893" s="34" t="s">
        <v>2079</v>
      </c>
      <c r="H893" s="35" t="s">
        <v>56</v>
      </c>
      <c r="I893" s="36" t="s">
        <v>881</v>
      </c>
      <c r="J893" s="40" t="s">
        <v>2</v>
      </c>
      <c r="K893" s="41" t="s">
        <v>2096</v>
      </c>
    </row>
    <row r="894" spans="2:11" ht="45" x14ac:dyDescent="0.25">
      <c r="B894" s="22">
        <v>908</v>
      </c>
      <c r="C894" s="22" t="s">
        <v>2012</v>
      </c>
      <c r="D894" s="22" t="s">
        <v>108</v>
      </c>
      <c r="E894" s="22">
        <v>250.4</v>
      </c>
      <c r="F894" s="23">
        <v>750</v>
      </c>
      <c r="G894" s="34" t="s">
        <v>2079</v>
      </c>
      <c r="H894" s="35" t="s">
        <v>56</v>
      </c>
      <c r="I894" s="36" t="s">
        <v>881</v>
      </c>
      <c r="J894" s="40" t="s">
        <v>2</v>
      </c>
      <c r="K894" s="41" t="s">
        <v>2097</v>
      </c>
    </row>
    <row r="895" spans="2:11" ht="45" x14ac:dyDescent="0.25">
      <c r="B895" s="22">
        <v>909</v>
      </c>
      <c r="C895" s="22" t="s">
        <v>2013</v>
      </c>
      <c r="D895" s="22" t="s">
        <v>108</v>
      </c>
      <c r="E895" s="22" t="s">
        <v>2393</v>
      </c>
      <c r="F895" s="23">
        <v>1860</v>
      </c>
      <c r="G895" s="34" t="s">
        <v>2079</v>
      </c>
      <c r="H895" s="35" t="s">
        <v>56</v>
      </c>
      <c r="I895" s="36" t="s">
        <v>881</v>
      </c>
      <c r="J895" s="40" t="s">
        <v>2</v>
      </c>
      <c r="K895" s="41" t="s">
        <v>2098</v>
      </c>
    </row>
    <row r="896" spans="2:11" ht="45" x14ac:dyDescent="0.25">
      <c r="B896" s="22">
        <v>910</v>
      </c>
      <c r="C896" s="22" t="s">
        <v>2012</v>
      </c>
      <c r="D896" s="22" t="s">
        <v>108</v>
      </c>
      <c r="E896" s="22">
        <v>184.25</v>
      </c>
      <c r="F896" s="23">
        <v>400</v>
      </c>
      <c r="G896" s="34" t="s">
        <v>2079</v>
      </c>
      <c r="H896" s="35" t="s">
        <v>56</v>
      </c>
      <c r="I896" s="36" t="s">
        <v>881</v>
      </c>
      <c r="J896" s="40" t="s">
        <v>2</v>
      </c>
      <c r="K896" s="41" t="s">
        <v>2099</v>
      </c>
    </row>
    <row r="897" spans="2:11" ht="90" x14ac:dyDescent="0.25">
      <c r="B897" s="22">
        <v>912</v>
      </c>
      <c r="C897" s="22" t="s">
        <v>2014</v>
      </c>
      <c r="D897" s="22" t="s">
        <v>2015</v>
      </c>
      <c r="E897" s="22">
        <v>0</v>
      </c>
      <c r="F897" s="23">
        <v>59616</v>
      </c>
      <c r="G897" s="34" t="s">
        <v>2079</v>
      </c>
      <c r="H897" s="35" t="s">
        <v>56</v>
      </c>
      <c r="I897" s="36" t="s">
        <v>567</v>
      </c>
      <c r="J897" s="13" t="s">
        <v>401</v>
      </c>
      <c r="K897" s="41" t="s">
        <v>2100</v>
      </c>
    </row>
    <row r="898" spans="2:11" ht="45" x14ac:dyDescent="0.25">
      <c r="B898" s="22">
        <v>913</v>
      </c>
      <c r="C898" s="22" t="s">
        <v>1986</v>
      </c>
      <c r="D898" s="22" t="s">
        <v>1182</v>
      </c>
      <c r="E898" s="22">
        <v>282.63</v>
      </c>
      <c r="F898" s="23">
        <v>282.63</v>
      </c>
      <c r="G898" s="34" t="s">
        <v>2079</v>
      </c>
      <c r="H898" s="35" t="s">
        <v>56</v>
      </c>
      <c r="I898" s="36" t="s">
        <v>876</v>
      </c>
      <c r="J898" s="40" t="s">
        <v>2</v>
      </c>
      <c r="K898" s="41" t="s">
        <v>2101</v>
      </c>
    </row>
    <row r="899" spans="2:11" ht="45" x14ac:dyDescent="0.25">
      <c r="B899" s="22">
        <v>914</v>
      </c>
      <c r="C899" s="22" t="s">
        <v>275</v>
      </c>
      <c r="D899" s="22" t="s">
        <v>110</v>
      </c>
      <c r="E899" s="22" t="s">
        <v>2412</v>
      </c>
      <c r="F899" s="23" t="s">
        <v>2412</v>
      </c>
      <c r="G899" s="34" t="s">
        <v>2079</v>
      </c>
      <c r="H899" s="35" t="s">
        <v>56</v>
      </c>
      <c r="I899" s="36" t="s">
        <v>880</v>
      </c>
      <c r="J899" s="40" t="s">
        <v>2</v>
      </c>
      <c r="K899" s="41" t="s">
        <v>2102</v>
      </c>
    </row>
    <row r="900" spans="2:11" ht="45" x14ac:dyDescent="0.25">
      <c r="B900" s="22">
        <v>915</v>
      </c>
      <c r="C900" s="22" t="s">
        <v>1688</v>
      </c>
      <c r="D900" s="22" t="s">
        <v>108</v>
      </c>
      <c r="E900" s="22" t="s">
        <v>2382</v>
      </c>
      <c r="F900" s="23">
        <v>1040</v>
      </c>
      <c r="G900" s="34" t="s">
        <v>2079</v>
      </c>
      <c r="H900" s="35" t="s">
        <v>56</v>
      </c>
      <c r="I900" s="36" t="s">
        <v>881</v>
      </c>
      <c r="J900" s="40" t="s">
        <v>2</v>
      </c>
      <c r="K900" s="41" t="s">
        <v>2103</v>
      </c>
    </row>
    <row r="901" spans="2:11" ht="45" x14ac:dyDescent="0.25">
      <c r="B901" s="22">
        <v>916</v>
      </c>
      <c r="C901" s="22" t="s">
        <v>134</v>
      </c>
      <c r="D901" s="22" t="s">
        <v>108</v>
      </c>
      <c r="E901" s="22" t="s">
        <v>2396</v>
      </c>
      <c r="F901" s="23">
        <v>1500</v>
      </c>
      <c r="G901" s="34" t="s">
        <v>2079</v>
      </c>
      <c r="H901" s="35" t="s">
        <v>56</v>
      </c>
      <c r="I901" s="36" t="s">
        <v>881</v>
      </c>
      <c r="J901" s="40" t="s">
        <v>2</v>
      </c>
      <c r="K901" s="41" t="s">
        <v>2104</v>
      </c>
    </row>
    <row r="902" spans="2:11" ht="45" x14ac:dyDescent="0.25">
      <c r="B902" s="22">
        <v>918</v>
      </c>
      <c r="C902" s="22" t="s">
        <v>1952</v>
      </c>
      <c r="D902" s="22" t="s">
        <v>108</v>
      </c>
      <c r="E902" s="22" t="s">
        <v>2384</v>
      </c>
      <c r="F902" s="23">
        <v>2400</v>
      </c>
      <c r="G902" s="34" t="s">
        <v>2079</v>
      </c>
      <c r="H902" s="35" t="s">
        <v>56</v>
      </c>
      <c r="I902" s="36" t="s">
        <v>881</v>
      </c>
      <c r="J902" s="40" t="s">
        <v>2</v>
      </c>
      <c r="K902" s="41" t="s">
        <v>2105</v>
      </c>
    </row>
    <row r="903" spans="2:11" ht="45" x14ac:dyDescent="0.25">
      <c r="B903" s="22">
        <v>919</v>
      </c>
      <c r="C903" s="22" t="s">
        <v>486</v>
      </c>
      <c r="D903" s="22" t="s">
        <v>108</v>
      </c>
      <c r="E903" s="22" t="s">
        <v>2481</v>
      </c>
      <c r="F903" s="23">
        <v>2000</v>
      </c>
      <c r="G903" s="34" t="s">
        <v>2079</v>
      </c>
      <c r="H903" s="35" t="s">
        <v>56</v>
      </c>
      <c r="I903" s="36" t="s">
        <v>881</v>
      </c>
      <c r="J903" s="40" t="s">
        <v>2</v>
      </c>
      <c r="K903" s="41" t="s">
        <v>2106</v>
      </c>
    </row>
    <row r="904" spans="2:11" ht="45" x14ac:dyDescent="0.25">
      <c r="B904" s="22">
        <v>920</v>
      </c>
      <c r="C904" s="22" t="s">
        <v>2013</v>
      </c>
      <c r="D904" s="22" t="s">
        <v>108</v>
      </c>
      <c r="E904" s="22" t="s">
        <v>2385</v>
      </c>
      <c r="F904" s="23">
        <v>1950</v>
      </c>
      <c r="G904" s="34" t="s">
        <v>2079</v>
      </c>
      <c r="H904" s="35" t="s">
        <v>56</v>
      </c>
      <c r="I904" s="36" t="s">
        <v>881</v>
      </c>
      <c r="J904" s="40" t="s">
        <v>2</v>
      </c>
      <c r="K904" s="41" t="s">
        <v>2107</v>
      </c>
    </row>
    <row r="905" spans="2:11" ht="45" x14ac:dyDescent="0.25">
      <c r="B905" s="22">
        <v>921</v>
      </c>
      <c r="C905" s="22" t="s">
        <v>264</v>
      </c>
      <c r="D905" s="22" t="s">
        <v>108</v>
      </c>
      <c r="E905" s="22" t="s">
        <v>1232</v>
      </c>
      <c r="F905" s="23">
        <v>1200</v>
      </c>
      <c r="G905" s="34" t="s">
        <v>2079</v>
      </c>
      <c r="H905" s="35" t="s">
        <v>56</v>
      </c>
      <c r="I905" s="36" t="s">
        <v>881</v>
      </c>
      <c r="J905" s="40" t="s">
        <v>2</v>
      </c>
      <c r="K905" s="41" t="s">
        <v>2108</v>
      </c>
    </row>
    <row r="906" spans="2:11" ht="45" x14ac:dyDescent="0.25">
      <c r="B906" s="22">
        <v>922</v>
      </c>
      <c r="C906" s="22" t="s">
        <v>2016</v>
      </c>
      <c r="D906" s="22" t="s">
        <v>108</v>
      </c>
      <c r="E906" s="22" t="s">
        <v>2391</v>
      </c>
      <c r="F906" s="23">
        <v>1200</v>
      </c>
      <c r="G906" s="34" t="s">
        <v>2079</v>
      </c>
      <c r="H906" s="35" t="s">
        <v>56</v>
      </c>
      <c r="I906" s="36" t="s">
        <v>881</v>
      </c>
      <c r="J906" s="40" t="s">
        <v>2</v>
      </c>
      <c r="K906" s="41" t="s">
        <v>2109</v>
      </c>
    </row>
    <row r="907" spans="2:11" ht="45" x14ac:dyDescent="0.25">
      <c r="B907" s="22">
        <v>923</v>
      </c>
      <c r="C907" s="22" t="s">
        <v>332</v>
      </c>
      <c r="D907" s="22" t="s">
        <v>108</v>
      </c>
      <c r="E907" s="22" t="s">
        <v>2380</v>
      </c>
      <c r="F907" s="23">
        <v>1350</v>
      </c>
      <c r="G907" s="34" t="s">
        <v>2079</v>
      </c>
      <c r="H907" s="35" t="s">
        <v>56</v>
      </c>
      <c r="I907" s="36" t="s">
        <v>881</v>
      </c>
      <c r="J907" s="40" t="s">
        <v>2</v>
      </c>
      <c r="K907" s="41" t="s">
        <v>2110</v>
      </c>
    </row>
    <row r="908" spans="2:11" ht="45" x14ac:dyDescent="0.25">
      <c r="B908" s="22">
        <v>924</v>
      </c>
      <c r="C908" s="22" t="s">
        <v>2012</v>
      </c>
      <c r="D908" s="22" t="s">
        <v>108</v>
      </c>
      <c r="E908" s="22">
        <v>700.85</v>
      </c>
      <c r="F908" s="23">
        <v>1550</v>
      </c>
      <c r="G908" s="34" t="s">
        <v>2079</v>
      </c>
      <c r="H908" s="35" t="s">
        <v>56</v>
      </c>
      <c r="I908" s="36" t="s">
        <v>881</v>
      </c>
      <c r="J908" s="40" t="s">
        <v>2</v>
      </c>
      <c r="K908" s="41" t="s">
        <v>2111</v>
      </c>
    </row>
    <row r="909" spans="2:11" ht="45" x14ac:dyDescent="0.25">
      <c r="B909" s="22">
        <v>925</v>
      </c>
      <c r="C909" s="22" t="s">
        <v>153</v>
      </c>
      <c r="D909" s="22" t="s">
        <v>108</v>
      </c>
      <c r="E909" s="22" t="s">
        <v>1143</v>
      </c>
      <c r="F909" s="22" t="s">
        <v>1143</v>
      </c>
      <c r="G909" s="34" t="s">
        <v>2079</v>
      </c>
      <c r="H909" s="35" t="s">
        <v>56</v>
      </c>
      <c r="I909" s="36" t="s">
        <v>881</v>
      </c>
      <c r="J909" s="40" t="s">
        <v>2</v>
      </c>
      <c r="K909" s="41" t="s">
        <v>2112</v>
      </c>
    </row>
    <row r="910" spans="2:11" ht="45" x14ac:dyDescent="0.25">
      <c r="B910" s="22">
        <v>926</v>
      </c>
      <c r="C910" s="22" t="s">
        <v>2017</v>
      </c>
      <c r="D910" s="22" t="s">
        <v>108</v>
      </c>
      <c r="E910" s="22">
        <v>355</v>
      </c>
      <c r="F910" s="23">
        <v>360</v>
      </c>
      <c r="G910" s="34" t="s">
        <v>2079</v>
      </c>
      <c r="H910" s="35" t="s">
        <v>56</v>
      </c>
      <c r="I910" s="36" t="s">
        <v>881</v>
      </c>
      <c r="J910" s="40" t="s">
        <v>2</v>
      </c>
      <c r="K910" s="41" t="s">
        <v>2113</v>
      </c>
    </row>
    <row r="911" spans="2:11" ht="45" x14ac:dyDescent="0.25">
      <c r="B911" s="22">
        <v>927</v>
      </c>
      <c r="C911" s="22" t="s">
        <v>1688</v>
      </c>
      <c r="D911" s="22" t="s">
        <v>108</v>
      </c>
      <c r="E911" s="22">
        <v>286.7</v>
      </c>
      <c r="F911" s="23">
        <v>300</v>
      </c>
      <c r="G911" s="34" t="s">
        <v>2079</v>
      </c>
      <c r="H911" s="35" t="s">
        <v>56</v>
      </c>
      <c r="I911" s="36" t="s">
        <v>881</v>
      </c>
      <c r="J911" s="40" t="s">
        <v>2</v>
      </c>
      <c r="K911" s="41" t="s">
        <v>2114</v>
      </c>
    </row>
    <row r="912" spans="2:11" ht="45" x14ac:dyDescent="0.25">
      <c r="B912" s="22">
        <v>928</v>
      </c>
      <c r="C912" s="22" t="s">
        <v>1951</v>
      </c>
      <c r="D912" s="22" t="s">
        <v>281</v>
      </c>
      <c r="E912" s="22" t="s">
        <v>2371</v>
      </c>
      <c r="F912" s="23">
        <v>1709</v>
      </c>
      <c r="G912" s="34" t="s">
        <v>2115</v>
      </c>
      <c r="H912" s="35" t="s">
        <v>56</v>
      </c>
      <c r="I912" s="36" t="s">
        <v>1029</v>
      </c>
      <c r="J912" s="40" t="s">
        <v>2</v>
      </c>
      <c r="K912" s="41" t="s">
        <v>2116</v>
      </c>
    </row>
    <row r="913" spans="2:11" ht="45" x14ac:dyDescent="0.25">
      <c r="B913" s="22">
        <v>929</v>
      </c>
      <c r="C913" s="22" t="s">
        <v>1378</v>
      </c>
      <c r="D913" s="22" t="s">
        <v>281</v>
      </c>
      <c r="E913" s="22"/>
      <c r="F913" s="23">
        <v>5845.1</v>
      </c>
      <c r="G913" s="34" t="s">
        <v>2079</v>
      </c>
      <c r="H913" s="35" t="s">
        <v>56</v>
      </c>
      <c r="I913" s="36" t="s">
        <v>1029</v>
      </c>
      <c r="J913" s="40" t="s">
        <v>2</v>
      </c>
      <c r="K913" s="41" t="s">
        <v>2117</v>
      </c>
    </row>
    <row r="914" spans="2:11" ht="45" x14ac:dyDescent="0.25">
      <c r="B914" s="22">
        <v>930</v>
      </c>
      <c r="C914" s="22" t="s">
        <v>1951</v>
      </c>
      <c r="D914" s="22" t="s">
        <v>281</v>
      </c>
      <c r="E914" s="22" t="s">
        <v>2419</v>
      </c>
      <c r="F914" s="23">
        <v>5633</v>
      </c>
      <c r="G914" s="34" t="s">
        <v>2079</v>
      </c>
      <c r="H914" s="35" t="s">
        <v>56</v>
      </c>
      <c r="I914" s="36" t="s">
        <v>1029</v>
      </c>
      <c r="J914" s="40" t="s">
        <v>2</v>
      </c>
      <c r="K914" s="41" t="s">
        <v>2118</v>
      </c>
    </row>
    <row r="915" spans="2:11" ht="45" x14ac:dyDescent="0.25">
      <c r="B915" s="22">
        <v>931</v>
      </c>
      <c r="C915" s="22" t="s">
        <v>280</v>
      </c>
      <c r="D915" s="22" t="s">
        <v>281</v>
      </c>
      <c r="E915" s="22" t="s">
        <v>2418</v>
      </c>
      <c r="F915" s="23">
        <v>59246.1</v>
      </c>
      <c r="G915" s="34" t="s">
        <v>2079</v>
      </c>
      <c r="H915" s="35" t="s">
        <v>56</v>
      </c>
      <c r="I915" s="36" t="s">
        <v>1029</v>
      </c>
      <c r="J915" s="40" t="s">
        <v>2</v>
      </c>
      <c r="K915" s="41" t="s">
        <v>2119</v>
      </c>
    </row>
    <row r="916" spans="2:11" ht="45" x14ac:dyDescent="0.25">
      <c r="B916" s="22">
        <v>932</v>
      </c>
      <c r="C916" s="22" t="s">
        <v>153</v>
      </c>
      <c r="D916" s="22" t="s">
        <v>108</v>
      </c>
      <c r="E916" s="22" t="s">
        <v>2392</v>
      </c>
      <c r="F916" s="23">
        <v>1080</v>
      </c>
      <c r="G916" s="34" t="s">
        <v>2120</v>
      </c>
      <c r="H916" s="35" t="s">
        <v>56</v>
      </c>
      <c r="I916" s="36" t="s">
        <v>881</v>
      </c>
      <c r="J916" s="40" t="s">
        <v>2</v>
      </c>
      <c r="K916" s="41" t="s">
        <v>2121</v>
      </c>
    </row>
    <row r="917" spans="2:11" ht="45" x14ac:dyDescent="0.25">
      <c r="B917" s="22">
        <v>933</v>
      </c>
      <c r="C917" s="22" t="s">
        <v>2018</v>
      </c>
      <c r="D917" s="22" t="s">
        <v>108</v>
      </c>
      <c r="E917" s="22">
        <v>631.4</v>
      </c>
      <c r="F917" s="23">
        <v>900</v>
      </c>
      <c r="G917" s="34" t="s">
        <v>2120</v>
      </c>
      <c r="H917" s="35" t="s">
        <v>56</v>
      </c>
      <c r="I917" s="36" t="s">
        <v>881</v>
      </c>
      <c r="J917" s="40" t="s">
        <v>2</v>
      </c>
      <c r="K917" s="41" t="s">
        <v>2122</v>
      </c>
    </row>
    <row r="918" spans="2:11" ht="45" x14ac:dyDescent="0.25">
      <c r="B918" s="22">
        <v>934</v>
      </c>
      <c r="C918" s="22" t="s">
        <v>2019</v>
      </c>
      <c r="D918" s="22" t="s">
        <v>110</v>
      </c>
      <c r="E918" s="22" t="s">
        <v>2368</v>
      </c>
      <c r="F918" s="23">
        <v>3850</v>
      </c>
      <c r="G918" s="34" t="s">
        <v>2120</v>
      </c>
      <c r="H918" s="35" t="s">
        <v>56</v>
      </c>
      <c r="I918" s="36" t="s">
        <v>880</v>
      </c>
      <c r="J918" s="40" t="s">
        <v>2</v>
      </c>
      <c r="K918" s="41" t="s">
        <v>2123</v>
      </c>
    </row>
    <row r="919" spans="2:11" ht="45" x14ac:dyDescent="0.25">
      <c r="B919" s="22">
        <v>935</v>
      </c>
      <c r="C919" s="22" t="s">
        <v>2020</v>
      </c>
      <c r="D919" s="22" t="s">
        <v>1182</v>
      </c>
      <c r="E919" s="22" t="s">
        <v>2401</v>
      </c>
      <c r="F919" s="23">
        <v>13381.2</v>
      </c>
      <c r="G919" s="34" t="s">
        <v>2120</v>
      </c>
      <c r="H919" s="35" t="s">
        <v>56</v>
      </c>
      <c r="I919" s="36" t="s">
        <v>876</v>
      </c>
      <c r="J919" s="40" t="s">
        <v>2</v>
      </c>
      <c r="K919" s="41" t="s">
        <v>2124</v>
      </c>
    </row>
    <row r="920" spans="2:11" ht="45" x14ac:dyDescent="0.25">
      <c r="B920" s="22">
        <v>936</v>
      </c>
      <c r="C920" s="22" t="s">
        <v>132</v>
      </c>
      <c r="D920" s="22" t="s">
        <v>1182</v>
      </c>
      <c r="E920" s="22" t="s">
        <v>2381</v>
      </c>
      <c r="F920" s="23">
        <v>14940</v>
      </c>
      <c r="G920" s="34" t="s">
        <v>2120</v>
      </c>
      <c r="H920" s="35" t="s">
        <v>56</v>
      </c>
      <c r="I920" s="36" t="s">
        <v>876</v>
      </c>
      <c r="J920" s="40" t="s">
        <v>2</v>
      </c>
      <c r="K920" s="41" t="s">
        <v>2125</v>
      </c>
    </row>
    <row r="921" spans="2:11" ht="45" x14ac:dyDescent="0.25">
      <c r="B921" s="22">
        <v>937</v>
      </c>
      <c r="C921" s="22" t="s">
        <v>2021</v>
      </c>
      <c r="D921" s="22" t="s">
        <v>234</v>
      </c>
      <c r="E921" s="22">
        <v>887.5</v>
      </c>
      <c r="F921" s="23">
        <v>887.5</v>
      </c>
      <c r="G921" s="34" t="s">
        <v>2120</v>
      </c>
      <c r="H921" s="35" t="s">
        <v>56</v>
      </c>
      <c r="I921" s="36" t="s">
        <v>883</v>
      </c>
      <c r="J921" s="40" t="s">
        <v>2</v>
      </c>
      <c r="K921" s="41" t="s">
        <v>2126</v>
      </c>
    </row>
    <row r="922" spans="2:11" ht="45" x14ac:dyDescent="0.25">
      <c r="B922" s="22">
        <v>938</v>
      </c>
      <c r="C922" s="22" t="s">
        <v>2022</v>
      </c>
      <c r="D922" s="22" t="s">
        <v>1182</v>
      </c>
      <c r="E922" s="22" t="s">
        <v>2389</v>
      </c>
      <c r="F922" s="23">
        <v>2004.12</v>
      </c>
      <c r="G922" s="34" t="s">
        <v>2120</v>
      </c>
      <c r="H922" s="35" t="s">
        <v>56</v>
      </c>
      <c r="I922" s="36" t="s">
        <v>876</v>
      </c>
      <c r="J922" s="40" t="s">
        <v>2</v>
      </c>
      <c r="K922" s="41" t="s">
        <v>2127</v>
      </c>
    </row>
    <row r="923" spans="2:11" ht="45" x14ac:dyDescent="0.25">
      <c r="B923" s="22">
        <v>939</v>
      </c>
      <c r="C923" s="22" t="s">
        <v>1951</v>
      </c>
      <c r="D923" s="22" t="s">
        <v>281</v>
      </c>
      <c r="E923" s="22" t="s">
        <v>2372</v>
      </c>
      <c r="F923" s="23">
        <v>15748</v>
      </c>
      <c r="G923" s="34" t="s">
        <v>2120</v>
      </c>
      <c r="H923" s="35" t="s">
        <v>56</v>
      </c>
      <c r="I923" s="36" t="s">
        <v>1029</v>
      </c>
      <c r="J923" s="40" t="s">
        <v>2</v>
      </c>
      <c r="K923" s="41" t="s">
        <v>2128</v>
      </c>
    </row>
    <row r="924" spans="2:11" ht="45" x14ac:dyDescent="0.25">
      <c r="B924" s="22">
        <v>940</v>
      </c>
      <c r="C924" s="22" t="s">
        <v>280</v>
      </c>
      <c r="D924" s="22" t="s">
        <v>281</v>
      </c>
      <c r="E924" s="22" t="s">
        <v>2424</v>
      </c>
      <c r="F924" s="23">
        <v>15500.8</v>
      </c>
      <c r="G924" s="34" t="s">
        <v>2120</v>
      </c>
      <c r="H924" s="35" t="s">
        <v>56</v>
      </c>
      <c r="I924" s="36" t="s">
        <v>1029</v>
      </c>
      <c r="J924" s="40" t="s">
        <v>2</v>
      </c>
      <c r="K924" s="41" t="s">
        <v>2129</v>
      </c>
    </row>
    <row r="925" spans="2:11" ht="45" x14ac:dyDescent="0.25">
      <c r="B925" s="22">
        <v>3</v>
      </c>
      <c r="C925" s="22" t="s">
        <v>120</v>
      </c>
      <c r="D925" s="22" t="s">
        <v>1182</v>
      </c>
      <c r="E925" s="22">
        <v>510</v>
      </c>
      <c r="F925" s="23">
        <v>510</v>
      </c>
      <c r="G925" s="34" t="s">
        <v>2130</v>
      </c>
      <c r="H925" s="35" t="s">
        <v>56</v>
      </c>
      <c r="I925" s="36" t="s">
        <v>876</v>
      </c>
      <c r="J925" s="40" t="s">
        <v>2</v>
      </c>
      <c r="K925" s="41" t="s">
        <v>2131</v>
      </c>
    </row>
    <row r="926" spans="2:11" ht="45" x14ac:dyDescent="0.25">
      <c r="B926" s="22">
        <v>941</v>
      </c>
      <c r="C926" s="22" t="s">
        <v>195</v>
      </c>
      <c r="D926" s="22" t="s">
        <v>2023</v>
      </c>
      <c r="E926" s="22">
        <f>465</f>
        <v>465</v>
      </c>
      <c r="F926" s="23">
        <v>1000</v>
      </c>
      <c r="G926" s="34" t="s">
        <v>2130</v>
      </c>
      <c r="H926" s="35" t="s">
        <v>56</v>
      </c>
      <c r="I926" s="36" t="s">
        <v>1481</v>
      </c>
      <c r="J926" s="40" t="s">
        <v>16</v>
      </c>
      <c r="K926" s="41" t="s">
        <v>2132</v>
      </c>
    </row>
    <row r="927" spans="2:11" ht="45" x14ac:dyDescent="0.25">
      <c r="B927" s="22">
        <v>942</v>
      </c>
      <c r="C927" s="22" t="s">
        <v>275</v>
      </c>
      <c r="D927" s="22" t="s">
        <v>110</v>
      </c>
      <c r="E927" s="22" t="s">
        <v>2413</v>
      </c>
      <c r="F927" s="23">
        <v>2840</v>
      </c>
      <c r="G927" s="34" t="s">
        <v>2130</v>
      </c>
      <c r="H927" s="35" t="s">
        <v>56</v>
      </c>
      <c r="I927" s="36" t="s">
        <v>880</v>
      </c>
      <c r="J927" s="40" t="s">
        <v>2</v>
      </c>
      <c r="K927" s="41" t="s">
        <v>2133</v>
      </c>
    </row>
    <row r="928" spans="2:11" ht="45" x14ac:dyDescent="0.25">
      <c r="B928" s="22">
        <v>943</v>
      </c>
      <c r="C928" s="22" t="s">
        <v>473</v>
      </c>
      <c r="D928" s="22" t="s">
        <v>1182</v>
      </c>
      <c r="E928" s="22" t="s">
        <v>2404</v>
      </c>
      <c r="F928" s="23">
        <v>1639.55</v>
      </c>
      <c r="G928" s="34" t="s">
        <v>2134</v>
      </c>
      <c r="H928" s="35" t="s">
        <v>56</v>
      </c>
      <c r="I928" s="36" t="s">
        <v>876</v>
      </c>
      <c r="J928" s="40" t="s">
        <v>2</v>
      </c>
      <c r="K928" s="41" t="s">
        <v>2135</v>
      </c>
    </row>
    <row r="929" spans="2:11" ht="45" x14ac:dyDescent="0.25">
      <c r="B929" s="22">
        <v>944</v>
      </c>
      <c r="C929" s="22" t="s">
        <v>1934</v>
      </c>
      <c r="D929" s="22" t="s">
        <v>108</v>
      </c>
      <c r="E929" s="22">
        <v>982.1</v>
      </c>
      <c r="F929" s="23">
        <v>1080</v>
      </c>
      <c r="G929" s="34" t="s">
        <v>2134</v>
      </c>
      <c r="H929" s="35" t="s">
        <v>56</v>
      </c>
      <c r="I929" s="36" t="s">
        <v>881</v>
      </c>
      <c r="J929" s="40" t="s">
        <v>2</v>
      </c>
      <c r="K929" s="41" t="s">
        <v>2136</v>
      </c>
    </row>
    <row r="930" spans="2:11" ht="45" x14ac:dyDescent="0.25">
      <c r="B930" s="22">
        <v>945</v>
      </c>
      <c r="C930" s="22" t="s">
        <v>1935</v>
      </c>
      <c r="D930" s="22" t="s">
        <v>1936</v>
      </c>
      <c r="E930" s="22">
        <v>0</v>
      </c>
      <c r="F930" s="23">
        <v>210</v>
      </c>
      <c r="G930" s="34" t="s">
        <v>2134</v>
      </c>
      <c r="H930" s="35" t="s">
        <v>56</v>
      </c>
      <c r="I930" s="36" t="s">
        <v>881</v>
      </c>
      <c r="J930" s="40" t="s">
        <v>2</v>
      </c>
      <c r="K930" s="41" t="s">
        <v>2137</v>
      </c>
    </row>
    <row r="931" spans="2:11" ht="45" x14ac:dyDescent="0.25">
      <c r="B931" s="22">
        <v>946</v>
      </c>
      <c r="C931" s="22" t="s">
        <v>325</v>
      </c>
      <c r="D931" s="22" t="s">
        <v>108</v>
      </c>
      <c r="E931" s="22">
        <f>136.62</f>
        <v>136.62</v>
      </c>
      <c r="F931" s="23">
        <v>3000</v>
      </c>
      <c r="G931" s="34" t="s">
        <v>2138</v>
      </c>
      <c r="H931" s="35" t="s">
        <v>56</v>
      </c>
      <c r="I931" s="36" t="s">
        <v>881</v>
      </c>
      <c r="J931" s="40" t="s">
        <v>2</v>
      </c>
      <c r="K931" s="41" t="s">
        <v>2139</v>
      </c>
    </row>
    <row r="932" spans="2:11" ht="45" x14ac:dyDescent="0.25">
      <c r="B932" s="22">
        <v>947</v>
      </c>
      <c r="C932" s="22" t="s">
        <v>275</v>
      </c>
      <c r="D932" s="22" t="s">
        <v>110</v>
      </c>
      <c r="E932" s="22">
        <v>140</v>
      </c>
      <c r="F932" s="23">
        <v>140</v>
      </c>
      <c r="G932" s="34" t="s">
        <v>2140</v>
      </c>
      <c r="H932" s="35" t="s">
        <v>56</v>
      </c>
      <c r="I932" s="36" t="s">
        <v>880</v>
      </c>
      <c r="J932" s="40" t="s">
        <v>2</v>
      </c>
      <c r="K932" s="41" t="s">
        <v>2141</v>
      </c>
    </row>
    <row r="933" spans="2:11" ht="90" x14ac:dyDescent="0.25">
      <c r="B933" s="22">
        <v>948</v>
      </c>
      <c r="C933" s="22" t="s">
        <v>1937</v>
      </c>
      <c r="D933" s="22" t="s">
        <v>1938</v>
      </c>
      <c r="E933" s="22" t="s">
        <v>2390</v>
      </c>
      <c r="F933" s="23">
        <v>66563.199999999997</v>
      </c>
      <c r="G933" s="34" t="s">
        <v>2142</v>
      </c>
      <c r="H933" s="35" t="s">
        <v>56</v>
      </c>
      <c r="I933" s="36" t="s">
        <v>1001</v>
      </c>
      <c r="J933" s="40" t="s">
        <v>112</v>
      </c>
      <c r="K933" s="41" t="s">
        <v>2143</v>
      </c>
    </row>
    <row r="934" spans="2:11" ht="90" x14ac:dyDescent="0.25">
      <c r="B934" s="22">
        <v>949</v>
      </c>
      <c r="C934" s="22" t="s">
        <v>1939</v>
      </c>
      <c r="D934" s="22" t="s">
        <v>1940</v>
      </c>
      <c r="E934" s="22">
        <v>0</v>
      </c>
      <c r="F934" s="23">
        <v>223440</v>
      </c>
      <c r="G934" s="34" t="s">
        <v>2142</v>
      </c>
      <c r="H934" s="35" t="s">
        <v>56</v>
      </c>
      <c r="I934" s="36" t="s">
        <v>567</v>
      </c>
      <c r="J934" s="40" t="s">
        <v>401</v>
      </c>
      <c r="K934" s="41" t="s">
        <v>2144</v>
      </c>
    </row>
    <row r="935" spans="2:11" ht="90" x14ac:dyDescent="0.25">
      <c r="B935" s="22">
        <v>950</v>
      </c>
      <c r="C935" s="22" t="s">
        <v>1941</v>
      </c>
      <c r="D935" s="22" t="s">
        <v>1942</v>
      </c>
      <c r="E935" s="22">
        <v>1</v>
      </c>
      <c r="F935" s="23">
        <v>1664000</v>
      </c>
      <c r="G935" s="34" t="s">
        <v>2142</v>
      </c>
      <c r="H935" s="35" t="s">
        <v>56</v>
      </c>
      <c r="I935" s="36" t="s">
        <v>567</v>
      </c>
      <c r="J935" s="40" t="s">
        <v>401</v>
      </c>
      <c r="K935" s="41" t="s">
        <v>2145</v>
      </c>
    </row>
    <row r="936" spans="2:11" ht="45" x14ac:dyDescent="0.25">
      <c r="B936" s="22">
        <v>951</v>
      </c>
      <c r="C936" s="22" t="s">
        <v>473</v>
      </c>
      <c r="D936" s="22" t="s">
        <v>1936</v>
      </c>
      <c r="E936" s="22">
        <v>195</v>
      </c>
      <c r="F936" s="23">
        <v>195</v>
      </c>
      <c r="G936" s="34" t="s">
        <v>2142</v>
      </c>
      <c r="H936" s="35" t="s">
        <v>56</v>
      </c>
      <c r="I936" s="36" t="s">
        <v>881</v>
      </c>
      <c r="J936" s="40" t="s">
        <v>2</v>
      </c>
      <c r="K936" s="41" t="s">
        <v>2146</v>
      </c>
    </row>
    <row r="937" spans="2:11" ht="90" x14ac:dyDescent="0.25">
      <c r="B937" s="22">
        <v>952</v>
      </c>
      <c r="C937" s="22" t="s">
        <v>1943</v>
      </c>
      <c r="D937" s="22" t="s">
        <v>1944</v>
      </c>
      <c r="E937" s="22">
        <v>0</v>
      </c>
      <c r="F937" s="23">
        <v>7000</v>
      </c>
      <c r="G937" s="34" t="s">
        <v>2142</v>
      </c>
      <c r="H937" s="35" t="s">
        <v>56</v>
      </c>
      <c r="I937" s="36" t="s">
        <v>2147</v>
      </c>
      <c r="J937" s="40" t="s">
        <v>2148</v>
      </c>
      <c r="K937" s="41" t="s">
        <v>2149</v>
      </c>
    </row>
    <row r="938" spans="2:11" ht="90" x14ac:dyDescent="0.25">
      <c r="B938" s="22">
        <v>953</v>
      </c>
      <c r="C938" s="22" t="s">
        <v>1945</v>
      </c>
      <c r="D938" s="22" t="s">
        <v>1946</v>
      </c>
      <c r="E938" s="22">
        <v>0</v>
      </c>
      <c r="F938" s="23">
        <v>1088000</v>
      </c>
      <c r="G938" s="34" t="s">
        <v>2150</v>
      </c>
      <c r="H938" s="35" t="s">
        <v>56</v>
      </c>
      <c r="I938" s="36" t="s">
        <v>567</v>
      </c>
      <c r="J938" s="40" t="s">
        <v>2148</v>
      </c>
      <c r="K938" s="41" t="s">
        <v>2151</v>
      </c>
    </row>
    <row r="939" spans="2:11" ht="90" x14ac:dyDescent="0.25">
      <c r="B939" s="22">
        <v>954</v>
      </c>
      <c r="C939" s="22" t="s">
        <v>1947</v>
      </c>
      <c r="D939" s="22" t="s">
        <v>1948</v>
      </c>
      <c r="E939" s="22">
        <v>0</v>
      </c>
      <c r="F939" s="23">
        <v>1088000</v>
      </c>
      <c r="G939" s="34" t="s">
        <v>2150</v>
      </c>
      <c r="H939" s="35" t="s">
        <v>56</v>
      </c>
      <c r="I939" s="36" t="s">
        <v>567</v>
      </c>
      <c r="J939" s="40" t="s">
        <v>2148</v>
      </c>
      <c r="K939" s="41" t="s">
        <v>2152</v>
      </c>
    </row>
    <row r="940" spans="2:11" x14ac:dyDescent="0.25">
      <c r="B940" s="22">
        <v>955</v>
      </c>
      <c r="C940" s="22" t="s">
        <v>931</v>
      </c>
      <c r="D940" s="22" t="s">
        <v>1949</v>
      </c>
      <c r="E940" s="22">
        <v>0</v>
      </c>
      <c r="F940" s="23">
        <v>16140</v>
      </c>
      <c r="G940" s="34" t="s">
        <v>2153</v>
      </c>
      <c r="H940" s="35" t="s">
        <v>56</v>
      </c>
      <c r="I940" s="36" t="s">
        <v>1113</v>
      </c>
      <c r="J940" s="40" t="s">
        <v>2154</v>
      </c>
      <c r="K940" s="41"/>
    </row>
    <row r="941" spans="2:11" ht="45" x14ac:dyDescent="0.25">
      <c r="B941" s="22">
        <v>956</v>
      </c>
      <c r="C941" s="22" t="s">
        <v>896</v>
      </c>
      <c r="D941" s="22" t="s">
        <v>110</v>
      </c>
      <c r="E941" s="22" t="s">
        <v>2361</v>
      </c>
      <c r="F941" s="23">
        <v>4875</v>
      </c>
      <c r="G941" s="34" t="s">
        <v>2153</v>
      </c>
      <c r="H941" s="35" t="s">
        <v>56</v>
      </c>
      <c r="I941" s="36" t="s">
        <v>880</v>
      </c>
      <c r="J941" s="13" t="s">
        <v>2</v>
      </c>
      <c r="K941" s="41" t="s">
        <v>2155</v>
      </c>
    </row>
    <row r="942" spans="2:11" ht="45" x14ac:dyDescent="0.25">
      <c r="B942" s="22">
        <v>957</v>
      </c>
      <c r="C942" s="22" t="s">
        <v>896</v>
      </c>
      <c r="D942" s="22" t="s">
        <v>234</v>
      </c>
      <c r="E942" s="22" t="s">
        <v>2486</v>
      </c>
      <c r="F942" s="23">
        <v>4106.25</v>
      </c>
      <c r="G942" s="34" t="s">
        <v>2153</v>
      </c>
      <c r="H942" s="35" t="s">
        <v>56</v>
      </c>
      <c r="I942" s="36" t="s">
        <v>883</v>
      </c>
      <c r="J942" s="13" t="s">
        <v>2</v>
      </c>
      <c r="K942" s="41" t="s">
        <v>2156</v>
      </c>
    </row>
    <row r="943" spans="2:11" ht="45" x14ac:dyDescent="0.25">
      <c r="B943" s="22">
        <v>958</v>
      </c>
      <c r="C943" s="22" t="s">
        <v>1950</v>
      </c>
      <c r="D943" s="22" t="s">
        <v>1182</v>
      </c>
      <c r="E943" s="22"/>
      <c r="F943" s="23">
        <v>8357.7999999999993</v>
      </c>
      <c r="G943" s="34" t="s">
        <v>2153</v>
      </c>
      <c r="H943" s="35" t="s">
        <v>56</v>
      </c>
      <c r="I943" s="36" t="s">
        <v>876</v>
      </c>
      <c r="J943" s="40" t="s">
        <v>2</v>
      </c>
      <c r="K943" s="41" t="s">
        <v>2157</v>
      </c>
    </row>
    <row r="944" spans="2:11" ht="45" x14ac:dyDescent="0.25">
      <c r="B944" s="22">
        <v>959</v>
      </c>
      <c r="C944" s="22" t="s">
        <v>137</v>
      </c>
      <c r="D944" s="22" t="s">
        <v>108</v>
      </c>
      <c r="E944" s="22" t="s">
        <v>2428</v>
      </c>
      <c r="F944" s="23">
        <v>5000</v>
      </c>
      <c r="G944" s="23" t="s">
        <v>2153</v>
      </c>
      <c r="H944" s="23" t="s">
        <v>56</v>
      </c>
      <c r="I944" s="36" t="s">
        <v>881</v>
      </c>
      <c r="J944" s="39" t="s">
        <v>2</v>
      </c>
      <c r="K944" s="41" t="s">
        <v>2158</v>
      </c>
    </row>
    <row r="945" spans="2:11" ht="45" x14ac:dyDescent="0.25">
      <c r="B945" s="22">
        <v>960</v>
      </c>
      <c r="C945" s="22" t="s">
        <v>266</v>
      </c>
      <c r="D945" s="22" t="s">
        <v>234</v>
      </c>
      <c r="E945" s="22" t="s">
        <v>2416</v>
      </c>
      <c r="F945" s="23">
        <v>3525</v>
      </c>
      <c r="G945" s="23" t="s">
        <v>2153</v>
      </c>
      <c r="H945" s="23" t="s">
        <v>56</v>
      </c>
      <c r="I945" s="36" t="s">
        <v>883</v>
      </c>
      <c r="J945" s="39" t="s">
        <v>2</v>
      </c>
      <c r="K945" s="41" t="s">
        <v>2159</v>
      </c>
    </row>
    <row r="946" spans="2:11" ht="45" x14ac:dyDescent="0.25">
      <c r="B946" s="22">
        <v>961</v>
      </c>
      <c r="C946" s="22" t="s">
        <v>1372</v>
      </c>
      <c r="D946" s="22" t="s">
        <v>234</v>
      </c>
      <c r="E946" s="22" t="s">
        <v>2417</v>
      </c>
      <c r="F946" s="23">
        <v>2875</v>
      </c>
      <c r="G946" s="23" t="s">
        <v>2153</v>
      </c>
      <c r="H946" s="23" t="s">
        <v>56</v>
      </c>
      <c r="I946" s="36" t="s">
        <v>883</v>
      </c>
      <c r="J946" s="13" t="s">
        <v>2</v>
      </c>
      <c r="K946" s="41" t="s">
        <v>2160</v>
      </c>
    </row>
    <row r="947" spans="2:11" ht="45" x14ac:dyDescent="0.25">
      <c r="B947" s="22">
        <v>962</v>
      </c>
      <c r="C947" s="22" t="s">
        <v>275</v>
      </c>
      <c r="D947" s="22" t="s">
        <v>110</v>
      </c>
      <c r="E947" s="22"/>
      <c r="F947" s="23">
        <v>4770</v>
      </c>
      <c r="G947" s="23" t="s">
        <v>2153</v>
      </c>
      <c r="H947" s="23" t="s">
        <v>56</v>
      </c>
      <c r="I947" s="36" t="s">
        <v>880</v>
      </c>
      <c r="J947" s="13" t="s">
        <v>2</v>
      </c>
      <c r="K947" s="41" t="s">
        <v>2161</v>
      </c>
    </row>
    <row r="948" spans="2:11" ht="45" x14ac:dyDescent="0.25">
      <c r="B948" s="22">
        <v>963</v>
      </c>
      <c r="C948" s="22" t="s">
        <v>957</v>
      </c>
      <c r="D948" s="22" t="s">
        <v>1182</v>
      </c>
      <c r="E948" s="22" t="s">
        <v>2430</v>
      </c>
      <c r="F948" s="23">
        <v>35601.67</v>
      </c>
      <c r="G948" s="23" t="s">
        <v>2153</v>
      </c>
      <c r="H948" s="23" t="s">
        <v>56</v>
      </c>
      <c r="I948" s="36" t="s">
        <v>876</v>
      </c>
      <c r="J948" s="13" t="s">
        <v>2</v>
      </c>
      <c r="K948" s="41" t="s">
        <v>2162</v>
      </c>
    </row>
    <row r="949" spans="2:11" ht="45" x14ac:dyDescent="0.25">
      <c r="B949" s="22">
        <v>964</v>
      </c>
      <c r="C949" s="22" t="s">
        <v>280</v>
      </c>
      <c r="D949" s="22" t="s">
        <v>281</v>
      </c>
      <c r="E949" s="22" t="s">
        <v>2423</v>
      </c>
      <c r="F949" s="23">
        <v>6900</v>
      </c>
      <c r="G949" s="23" t="s">
        <v>2153</v>
      </c>
      <c r="H949" s="23" t="s">
        <v>56</v>
      </c>
      <c r="I949" s="36" t="s">
        <v>1029</v>
      </c>
      <c r="J949" s="13" t="s">
        <v>2</v>
      </c>
      <c r="K949" s="41" t="s">
        <v>2163</v>
      </c>
    </row>
    <row r="950" spans="2:11" ht="45" x14ac:dyDescent="0.25">
      <c r="B950" s="22">
        <v>965</v>
      </c>
      <c r="C950" s="22" t="s">
        <v>280</v>
      </c>
      <c r="D950" s="22" t="s">
        <v>281</v>
      </c>
      <c r="E950" s="22" t="s">
        <v>584</v>
      </c>
      <c r="F950" s="23">
        <v>1500</v>
      </c>
      <c r="G950" s="23" t="s">
        <v>2153</v>
      </c>
      <c r="H950" s="23" t="s">
        <v>56</v>
      </c>
      <c r="I950" s="36" t="s">
        <v>1029</v>
      </c>
      <c r="J950" s="13" t="s">
        <v>2</v>
      </c>
      <c r="K950" s="41" t="s">
        <v>2164</v>
      </c>
    </row>
    <row r="951" spans="2:11" ht="45" x14ac:dyDescent="0.25">
      <c r="B951" s="22">
        <v>966</v>
      </c>
      <c r="C951" s="22" t="s">
        <v>1951</v>
      </c>
      <c r="D951" s="22" t="s">
        <v>281</v>
      </c>
      <c r="E951" s="22" t="s">
        <v>2414</v>
      </c>
      <c r="F951" s="23">
        <v>5433</v>
      </c>
      <c r="G951" s="23" t="s">
        <v>2153</v>
      </c>
      <c r="H951" s="23" t="s">
        <v>56</v>
      </c>
      <c r="I951" s="36" t="s">
        <v>1029</v>
      </c>
      <c r="J951" s="13" t="s">
        <v>2</v>
      </c>
      <c r="K951" s="41" t="s">
        <v>2165</v>
      </c>
    </row>
    <row r="952" spans="2:11" ht="45" x14ac:dyDescent="0.25">
      <c r="B952" s="22">
        <v>967</v>
      </c>
      <c r="C952" s="22" t="s">
        <v>280</v>
      </c>
      <c r="D952" s="22" t="s">
        <v>281</v>
      </c>
      <c r="E952" s="22" t="s">
        <v>2422</v>
      </c>
      <c r="F952" s="23">
        <v>25396.6</v>
      </c>
      <c r="G952" s="23" t="s">
        <v>2153</v>
      </c>
      <c r="H952" s="23" t="s">
        <v>56</v>
      </c>
      <c r="I952" s="36" t="s">
        <v>1029</v>
      </c>
      <c r="J952" s="13" t="s">
        <v>2</v>
      </c>
      <c r="K952" s="41" t="s">
        <v>2166</v>
      </c>
    </row>
    <row r="953" spans="2:11" ht="45" x14ac:dyDescent="0.25">
      <c r="B953" s="22">
        <v>968</v>
      </c>
      <c r="C953" s="22" t="s">
        <v>1952</v>
      </c>
      <c r="D953" s="22" t="s">
        <v>108</v>
      </c>
      <c r="E953" s="22">
        <f xml:space="preserve"> 805.86</f>
        <v>805.86</v>
      </c>
      <c r="F953" s="23">
        <v>5000</v>
      </c>
      <c r="G953" s="23" t="s">
        <v>2167</v>
      </c>
      <c r="H953" s="23" t="s">
        <v>56</v>
      </c>
      <c r="I953" s="36" t="s">
        <v>881</v>
      </c>
      <c r="J953" s="13" t="s">
        <v>2</v>
      </c>
      <c r="K953" s="41" t="s">
        <v>2253</v>
      </c>
    </row>
    <row r="954" spans="2:11" ht="45" x14ac:dyDescent="0.25">
      <c r="B954" s="22">
        <v>969</v>
      </c>
      <c r="C954" s="22" t="s">
        <v>1953</v>
      </c>
      <c r="D954" s="22" t="s">
        <v>108</v>
      </c>
      <c r="E954" s="22">
        <f>982.3</f>
        <v>982.3</v>
      </c>
      <c r="F954" s="23">
        <v>7000</v>
      </c>
      <c r="G954" s="23" t="s">
        <v>2167</v>
      </c>
      <c r="H954" s="23" t="s">
        <v>56</v>
      </c>
      <c r="I954" s="36" t="s">
        <v>881</v>
      </c>
      <c r="J954" s="13" t="s">
        <v>2</v>
      </c>
      <c r="K954" s="41" t="s">
        <v>2254</v>
      </c>
    </row>
    <row r="955" spans="2:11" ht="45" x14ac:dyDescent="0.25">
      <c r="B955" s="22">
        <v>970</v>
      </c>
      <c r="C955" s="22" t="s">
        <v>1688</v>
      </c>
      <c r="D955" s="22" t="s">
        <v>108</v>
      </c>
      <c r="E955" s="22">
        <v>995.67</v>
      </c>
      <c r="F955" s="23">
        <v>1100</v>
      </c>
      <c r="G955" s="23" t="s">
        <v>2167</v>
      </c>
      <c r="H955" s="23" t="s">
        <v>56</v>
      </c>
      <c r="I955" s="36" t="s">
        <v>881</v>
      </c>
      <c r="J955" s="13" t="s">
        <v>2</v>
      </c>
      <c r="K955" s="41" t="s">
        <v>2255</v>
      </c>
    </row>
    <row r="956" spans="2:11" ht="45" x14ac:dyDescent="0.25">
      <c r="B956" s="22">
        <v>972</v>
      </c>
      <c r="C956" s="22" t="s">
        <v>268</v>
      </c>
      <c r="D956" s="22" t="s">
        <v>108</v>
      </c>
      <c r="E956" s="22">
        <v>867.25</v>
      </c>
      <c r="F956" s="23">
        <v>950</v>
      </c>
      <c r="G956" s="23" t="s">
        <v>2167</v>
      </c>
      <c r="H956" s="23" t="s">
        <v>56</v>
      </c>
      <c r="I956" s="36" t="s">
        <v>881</v>
      </c>
      <c r="J956" s="13" t="s">
        <v>2</v>
      </c>
      <c r="K956" s="41" t="s">
        <v>2256</v>
      </c>
    </row>
    <row r="957" spans="2:11" ht="56.25" x14ac:dyDescent="0.25">
      <c r="B957" s="22">
        <v>973</v>
      </c>
      <c r="C957" s="22" t="s">
        <v>1954</v>
      </c>
      <c r="D957" s="22" t="s">
        <v>72</v>
      </c>
      <c r="E957" s="22">
        <f>32</f>
        <v>32</v>
      </c>
      <c r="F957" s="23">
        <v>1000</v>
      </c>
      <c r="G957" s="23" t="s">
        <v>2167</v>
      </c>
      <c r="H957" s="23" t="s">
        <v>56</v>
      </c>
      <c r="I957" s="36" t="s">
        <v>2168</v>
      </c>
      <c r="J957" s="13" t="s">
        <v>2</v>
      </c>
      <c r="K957" s="41" t="s">
        <v>2169</v>
      </c>
    </row>
    <row r="958" spans="2:11" ht="45" x14ac:dyDescent="0.25">
      <c r="B958" s="22">
        <v>974</v>
      </c>
      <c r="C958" s="22" t="s">
        <v>1848</v>
      </c>
      <c r="D958" s="22" t="s">
        <v>1182</v>
      </c>
      <c r="E958" s="22">
        <v>0</v>
      </c>
      <c r="F958" s="23">
        <v>110</v>
      </c>
      <c r="G958" s="23" t="s">
        <v>2167</v>
      </c>
      <c r="H958" s="23" t="s">
        <v>56</v>
      </c>
      <c r="I958" s="36" t="s">
        <v>876</v>
      </c>
      <c r="J958" s="13" t="s">
        <v>2</v>
      </c>
      <c r="K958" s="41" t="s">
        <v>2257</v>
      </c>
    </row>
    <row r="959" spans="2:11" ht="45" x14ac:dyDescent="0.25">
      <c r="B959" s="22">
        <v>975</v>
      </c>
      <c r="C959" s="22" t="s">
        <v>236</v>
      </c>
      <c r="D959" s="22" t="s">
        <v>1182</v>
      </c>
      <c r="E959" s="22">
        <v>165</v>
      </c>
      <c r="F959" s="23">
        <v>165</v>
      </c>
      <c r="G959" s="23" t="s">
        <v>2167</v>
      </c>
      <c r="H959" s="23" t="s">
        <v>56</v>
      </c>
      <c r="I959" s="36" t="s">
        <v>876</v>
      </c>
      <c r="J959" s="13" t="s">
        <v>2</v>
      </c>
      <c r="K959" s="41" t="s">
        <v>2170</v>
      </c>
    </row>
    <row r="960" spans="2:11" ht="45" x14ac:dyDescent="0.25">
      <c r="B960" s="22">
        <v>976</v>
      </c>
      <c r="C960" s="22" t="s">
        <v>1955</v>
      </c>
      <c r="D960" s="22" t="s">
        <v>108</v>
      </c>
      <c r="E960" s="22">
        <v>60</v>
      </c>
      <c r="F960" s="23">
        <v>60</v>
      </c>
      <c r="G960" s="23" t="s">
        <v>2167</v>
      </c>
      <c r="H960" s="23" t="s">
        <v>56</v>
      </c>
      <c r="I960" s="36" t="s">
        <v>881</v>
      </c>
      <c r="J960" s="13" t="s">
        <v>2</v>
      </c>
      <c r="K960" s="41" t="s">
        <v>2171</v>
      </c>
    </row>
    <row r="961" spans="2:11" ht="45" x14ac:dyDescent="0.25">
      <c r="B961" s="22">
        <v>977</v>
      </c>
      <c r="C961" s="22" t="s">
        <v>1956</v>
      </c>
      <c r="D961" s="22" t="s">
        <v>108</v>
      </c>
      <c r="E961" s="22">
        <v>50</v>
      </c>
      <c r="F961" s="23">
        <v>50</v>
      </c>
      <c r="G961" s="23" t="s">
        <v>2167</v>
      </c>
      <c r="H961" s="23" t="s">
        <v>56</v>
      </c>
      <c r="I961" s="36" t="s">
        <v>881</v>
      </c>
      <c r="J961" s="13" t="s">
        <v>2</v>
      </c>
      <c r="K961" s="41" t="s">
        <v>2258</v>
      </c>
    </row>
    <row r="962" spans="2:11" ht="45" x14ac:dyDescent="0.25">
      <c r="B962" s="22">
        <v>978</v>
      </c>
      <c r="C962" s="22" t="s">
        <v>892</v>
      </c>
      <c r="D962" s="22" t="s">
        <v>108</v>
      </c>
      <c r="E962" s="22">
        <v>60</v>
      </c>
      <c r="F962" s="23">
        <v>60</v>
      </c>
      <c r="G962" s="23" t="s">
        <v>2167</v>
      </c>
      <c r="H962" s="23" t="s">
        <v>56</v>
      </c>
      <c r="I962" s="36" t="s">
        <v>881</v>
      </c>
      <c r="J962" s="13" t="s">
        <v>2</v>
      </c>
      <c r="K962" s="41" t="s">
        <v>2259</v>
      </c>
    </row>
    <row r="963" spans="2:11" ht="45" x14ac:dyDescent="0.25">
      <c r="B963" s="22">
        <v>979</v>
      </c>
      <c r="C963" s="22" t="s">
        <v>280</v>
      </c>
      <c r="D963" s="22" t="s">
        <v>281</v>
      </c>
      <c r="E963" s="22" t="s">
        <v>2482</v>
      </c>
      <c r="F963" s="23">
        <v>7351.1</v>
      </c>
      <c r="G963" s="23" t="s">
        <v>2167</v>
      </c>
      <c r="H963" s="23" t="s">
        <v>56</v>
      </c>
      <c r="I963" s="36" t="s">
        <v>1029</v>
      </c>
      <c r="J963" s="13" t="s">
        <v>2</v>
      </c>
      <c r="K963" s="41" t="s">
        <v>2260</v>
      </c>
    </row>
    <row r="964" spans="2:11" ht="45" x14ac:dyDescent="0.25">
      <c r="B964" s="22">
        <v>980</v>
      </c>
      <c r="C964" s="22" t="s">
        <v>871</v>
      </c>
      <c r="D964" s="22" t="s">
        <v>108</v>
      </c>
      <c r="E964" s="22">
        <v>50</v>
      </c>
      <c r="F964" s="23">
        <v>50</v>
      </c>
      <c r="G964" s="23" t="s">
        <v>2167</v>
      </c>
      <c r="H964" s="23" t="s">
        <v>56</v>
      </c>
      <c r="I964" s="36" t="s">
        <v>881</v>
      </c>
      <c r="J964" s="13" t="s">
        <v>2</v>
      </c>
      <c r="K964" s="41" t="s">
        <v>2261</v>
      </c>
    </row>
    <row r="965" spans="2:11" ht="45.75" x14ac:dyDescent="0.25">
      <c r="B965" s="22">
        <v>981</v>
      </c>
      <c r="C965" s="22" t="s">
        <v>1957</v>
      </c>
      <c r="D965" s="22" t="s">
        <v>1958</v>
      </c>
      <c r="E965" s="22">
        <v>25</v>
      </c>
      <c r="F965" s="23">
        <v>25</v>
      </c>
      <c r="G965" s="23" t="s">
        <v>2167</v>
      </c>
      <c r="H965" s="23" t="s">
        <v>56</v>
      </c>
      <c r="I965" s="36" t="s">
        <v>2172</v>
      </c>
      <c r="J965" s="13" t="s">
        <v>5</v>
      </c>
      <c r="K965" s="41" t="s">
        <v>2173</v>
      </c>
    </row>
    <row r="966" spans="2:11" ht="45" x14ac:dyDescent="0.25">
      <c r="B966" s="22">
        <v>982</v>
      </c>
      <c r="C966" s="22" t="s">
        <v>1959</v>
      </c>
      <c r="D966" s="22" t="s">
        <v>1182</v>
      </c>
      <c r="E966" s="22"/>
      <c r="F966" s="23">
        <v>320</v>
      </c>
      <c r="G966" s="23" t="s">
        <v>2167</v>
      </c>
      <c r="H966" s="23" t="s">
        <v>56</v>
      </c>
      <c r="I966" s="36" t="s">
        <v>876</v>
      </c>
      <c r="J966" s="13" t="s">
        <v>2</v>
      </c>
      <c r="K966" s="41" t="s">
        <v>2262</v>
      </c>
    </row>
    <row r="967" spans="2:11" ht="45" x14ac:dyDescent="0.25">
      <c r="B967" s="22">
        <v>983</v>
      </c>
      <c r="C967" s="22" t="s">
        <v>1951</v>
      </c>
      <c r="D967" s="22" t="s">
        <v>281</v>
      </c>
      <c r="E967" s="22" t="s">
        <v>2483</v>
      </c>
      <c r="F967" s="23">
        <v>2570</v>
      </c>
      <c r="G967" s="23" t="s">
        <v>2167</v>
      </c>
      <c r="H967" s="23" t="s">
        <v>56</v>
      </c>
      <c r="I967" s="36" t="s">
        <v>1029</v>
      </c>
      <c r="J967" s="13" t="s">
        <v>2</v>
      </c>
      <c r="K967" s="41" t="s">
        <v>2263</v>
      </c>
    </row>
    <row r="968" spans="2:11" ht="45" x14ac:dyDescent="0.25">
      <c r="B968" s="22">
        <v>984</v>
      </c>
      <c r="C968" s="22" t="s">
        <v>1951</v>
      </c>
      <c r="D968" s="22" t="s">
        <v>281</v>
      </c>
      <c r="E968" s="22" t="s">
        <v>2415</v>
      </c>
      <c r="F968" s="23">
        <v>2380</v>
      </c>
      <c r="G968" s="23" t="s">
        <v>2167</v>
      </c>
      <c r="H968" s="23" t="s">
        <v>56</v>
      </c>
      <c r="I968" s="36" t="s">
        <v>1029</v>
      </c>
      <c r="J968" s="13" t="s">
        <v>2</v>
      </c>
      <c r="K968" s="41" t="s">
        <v>2174</v>
      </c>
    </row>
    <row r="969" spans="2:11" ht="45" x14ac:dyDescent="0.25">
      <c r="B969" s="22">
        <v>985</v>
      </c>
      <c r="C969" s="22" t="s">
        <v>1960</v>
      </c>
      <c r="D969" s="22" t="s">
        <v>1182</v>
      </c>
      <c r="E969" s="22" t="s">
        <v>2426</v>
      </c>
      <c r="F969" s="23">
        <v>8340</v>
      </c>
      <c r="G969" s="23" t="s">
        <v>2175</v>
      </c>
      <c r="H969" s="23" t="s">
        <v>56</v>
      </c>
      <c r="I969" s="36" t="s">
        <v>876</v>
      </c>
      <c r="J969" s="13" t="s">
        <v>2</v>
      </c>
      <c r="K969" s="41" t="s">
        <v>2264</v>
      </c>
    </row>
    <row r="970" spans="2:11" ht="45" x14ac:dyDescent="0.25">
      <c r="B970" s="22">
        <v>986</v>
      </c>
      <c r="C970" s="22" t="s">
        <v>1961</v>
      </c>
      <c r="D970" s="22" t="s">
        <v>110</v>
      </c>
      <c r="E970" s="22" t="s">
        <v>2427</v>
      </c>
      <c r="F970" s="23">
        <v>1470</v>
      </c>
      <c r="G970" s="23" t="s">
        <v>2175</v>
      </c>
      <c r="H970" s="23" t="s">
        <v>56</v>
      </c>
      <c r="I970" s="36" t="s">
        <v>880</v>
      </c>
      <c r="J970" s="13" t="s">
        <v>2</v>
      </c>
      <c r="K970" s="41" t="s">
        <v>2176</v>
      </c>
    </row>
    <row r="971" spans="2:11" ht="45" x14ac:dyDescent="0.25">
      <c r="B971" s="22">
        <v>987</v>
      </c>
      <c r="C971" s="22" t="s">
        <v>1962</v>
      </c>
      <c r="D971" s="22" t="s">
        <v>1963</v>
      </c>
      <c r="E971" s="22" t="s">
        <v>2425</v>
      </c>
      <c r="F971" s="23">
        <v>1740</v>
      </c>
      <c r="G971" s="23" t="s">
        <v>2177</v>
      </c>
      <c r="H971" s="23" t="s">
        <v>56</v>
      </c>
      <c r="I971" s="36" t="s">
        <v>2178</v>
      </c>
      <c r="J971" s="39" t="s">
        <v>6</v>
      </c>
      <c r="K971" s="41" t="s">
        <v>2265</v>
      </c>
    </row>
    <row r="972" spans="2:11" ht="90" x14ac:dyDescent="0.25">
      <c r="B972" s="22">
        <v>988</v>
      </c>
      <c r="C972" s="22" t="s">
        <v>1964</v>
      </c>
      <c r="D972" s="22" t="s">
        <v>1965</v>
      </c>
      <c r="E972" s="22" t="s">
        <v>2480</v>
      </c>
      <c r="F972" s="23">
        <v>119635.2</v>
      </c>
      <c r="G972" s="23" t="s">
        <v>2177</v>
      </c>
      <c r="H972" s="23" t="s">
        <v>56</v>
      </c>
      <c r="I972" s="36" t="s">
        <v>1001</v>
      </c>
      <c r="J972" s="13" t="s">
        <v>112</v>
      </c>
      <c r="K972" s="41" t="s">
        <v>2179</v>
      </c>
    </row>
    <row r="973" spans="2:11" ht="90" x14ac:dyDescent="0.25">
      <c r="B973" s="22">
        <v>989</v>
      </c>
      <c r="C973" s="22" t="s">
        <v>1966</v>
      </c>
      <c r="D973" s="22" t="s">
        <v>1967</v>
      </c>
      <c r="E973" s="22">
        <v>0</v>
      </c>
      <c r="F973" s="23">
        <v>1664000</v>
      </c>
      <c r="G973" s="23" t="s">
        <v>2180</v>
      </c>
      <c r="H973" s="23" t="s">
        <v>56</v>
      </c>
      <c r="I973" s="36" t="s">
        <v>567</v>
      </c>
      <c r="J973" s="39" t="s">
        <v>401</v>
      </c>
      <c r="K973" s="41" t="s">
        <v>2266</v>
      </c>
    </row>
    <row r="974" spans="2:11" ht="45" x14ac:dyDescent="0.25">
      <c r="B974" s="22">
        <v>990</v>
      </c>
      <c r="C974" s="22" t="s">
        <v>280</v>
      </c>
      <c r="D974" s="22" t="s">
        <v>281</v>
      </c>
      <c r="E974" s="22" t="s">
        <v>2487</v>
      </c>
      <c r="F974" s="23">
        <v>2965</v>
      </c>
      <c r="G974" s="23" t="s">
        <v>2180</v>
      </c>
      <c r="H974" s="23" t="s">
        <v>56</v>
      </c>
      <c r="I974" s="36" t="s">
        <v>1029</v>
      </c>
      <c r="J974" s="13" t="s">
        <v>2</v>
      </c>
      <c r="K974" s="41" t="s">
        <v>2267</v>
      </c>
    </row>
    <row r="975" spans="2:11" ht="45" x14ac:dyDescent="0.25">
      <c r="B975" s="22">
        <v>991</v>
      </c>
      <c r="C975" s="22" t="s">
        <v>275</v>
      </c>
      <c r="D975" s="22" t="s">
        <v>110</v>
      </c>
      <c r="E975" s="22">
        <v>760</v>
      </c>
      <c r="F975" s="23">
        <v>760</v>
      </c>
      <c r="G975" s="23" t="s">
        <v>2181</v>
      </c>
      <c r="H975" s="23" t="s">
        <v>56</v>
      </c>
      <c r="I975" s="36" t="s">
        <v>880</v>
      </c>
      <c r="J975" s="13" t="s">
        <v>2</v>
      </c>
      <c r="K975" s="41" t="s">
        <v>2182</v>
      </c>
    </row>
    <row r="976" spans="2:11" ht="45" x14ac:dyDescent="0.25">
      <c r="B976" s="22">
        <v>992</v>
      </c>
      <c r="C976" s="22" t="s">
        <v>473</v>
      </c>
      <c r="D976" s="22" t="s">
        <v>1182</v>
      </c>
      <c r="E976" s="22"/>
      <c r="F976" s="23">
        <v>6673.32</v>
      </c>
      <c r="G976" s="23" t="s">
        <v>2181</v>
      </c>
      <c r="H976" s="23" t="s">
        <v>56</v>
      </c>
      <c r="I976" s="36" t="s">
        <v>876</v>
      </c>
      <c r="J976" s="13" t="s">
        <v>2</v>
      </c>
      <c r="K976" s="41" t="s">
        <v>2268</v>
      </c>
    </row>
    <row r="977" spans="2:11" ht="45" x14ac:dyDescent="0.25">
      <c r="B977" s="22">
        <v>993</v>
      </c>
      <c r="C977" s="22" t="s">
        <v>867</v>
      </c>
      <c r="D977" s="22" t="s">
        <v>234</v>
      </c>
      <c r="E977" s="22">
        <v>612.5</v>
      </c>
      <c r="F977" s="23">
        <v>612.5</v>
      </c>
      <c r="G977" s="23" t="s">
        <v>2181</v>
      </c>
      <c r="H977" s="23" t="s">
        <v>56</v>
      </c>
      <c r="I977" s="36" t="s">
        <v>883</v>
      </c>
      <c r="J977" s="13" t="s">
        <v>2</v>
      </c>
      <c r="K977" s="41" t="s">
        <v>2183</v>
      </c>
    </row>
    <row r="978" spans="2:11" ht="45" x14ac:dyDescent="0.25">
      <c r="B978" s="22">
        <v>994</v>
      </c>
      <c r="C978" s="22" t="s">
        <v>153</v>
      </c>
      <c r="D978" s="22" t="s">
        <v>108</v>
      </c>
      <c r="E978" s="22">
        <f>475.2</f>
        <v>475.2</v>
      </c>
      <c r="F978" s="23">
        <v>10000</v>
      </c>
      <c r="G978" s="23" t="s">
        <v>2181</v>
      </c>
      <c r="H978" s="23" t="s">
        <v>56</v>
      </c>
      <c r="I978" s="36" t="s">
        <v>881</v>
      </c>
      <c r="J978" s="13" t="s">
        <v>2</v>
      </c>
      <c r="K978" s="41" t="s">
        <v>2269</v>
      </c>
    </row>
    <row r="979" spans="2:11" ht="45" x14ac:dyDescent="0.25">
      <c r="B979" s="22">
        <v>995</v>
      </c>
      <c r="C979" s="22" t="s">
        <v>1688</v>
      </c>
      <c r="D979" s="22" t="s">
        <v>108</v>
      </c>
      <c r="E979" s="22">
        <v>383.52</v>
      </c>
      <c r="F979" s="23">
        <v>450</v>
      </c>
      <c r="G979" s="23" t="s">
        <v>2181</v>
      </c>
      <c r="H979" s="23" t="s">
        <v>56</v>
      </c>
      <c r="I979" s="36" t="s">
        <v>881</v>
      </c>
      <c r="J979" s="13" t="s">
        <v>2</v>
      </c>
      <c r="K979" s="41" t="s">
        <v>2184</v>
      </c>
    </row>
    <row r="980" spans="2:11" ht="45" x14ac:dyDescent="0.25">
      <c r="B980" s="22">
        <v>996</v>
      </c>
      <c r="C980" s="22" t="s">
        <v>1968</v>
      </c>
      <c r="D980" s="22" t="s">
        <v>1182</v>
      </c>
      <c r="E980" s="22"/>
      <c r="F980" s="23">
        <v>4369</v>
      </c>
      <c r="G980" s="23" t="s">
        <v>2181</v>
      </c>
      <c r="H980" s="23" t="s">
        <v>56</v>
      </c>
      <c r="I980" s="36" t="s">
        <v>876</v>
      </c>
      <c r="J980" s="13" t="s">
        <v>2</v>
      </c>
      <c r="K980" s="41" t="s">
        <v>2270</v>
      </c>
    </row>
    <row r="981" spans="2:11" ht="90" x14ac:dyDescent="0.25">
      <c r="B981" s="22">
        <v>997</v>
      </c>
      <c r="C981" s="22" t="s">
        <v>499</v>
      </c>
      <c r="D981" s="22" t="s">
        <v>1969</v>
      </c>
      <c r="E981" s="22"/>
      <c r="F981" s="23">
        <v>1750</v>
      </c>
      <c r="G981" s="23" t="s">
        <v>2181</v>
      </c>
      <c r="H981" s="23" t="s">
        <v>56</v>
      </c>
      <c r="I981" s="36" t="s">
        <v>567</v>
      </c>
      <c r="J981" s="39" t="s">
        <v>401</v>
      </c>
      <c r="K981" s="41" t="s">
        <v>2271</v>
      </c>
    </row>
    <row r="982" spans="2:11" ht="45" x14ac:dyDescent="0.25">
      <c r="B982" s="22">
        <v>998</v>
      </c>
      <c r="C982" s="22" t="s">
        <v>473</v>
      </c>
      <c r="D982" s="22" t="s">
        <v>1936</v>
      </c>
      <c r="E982" s="22"/>
      <c r="F982" s="23">
        <v>600</v>
      </c>
      <c r="G982" s="23" t="s">
        <v>2181</v>
      </c>
      <c r="H982" s="23" t="s">
        <v>56</v>
      </c>
      <c r="I982" s="36" t="s">
        <v>881</v>
      </c>
      <c r="J982" s="13" t="s">
        <v>2</v>
      </c>
      <c r="K982" s="41" t="s">
        <v>2272</v>
      </c>
    </row>
    <row r="983" spans="2:11" ht="45" x14ac:dyDescent="0.25">
      <c r="B983" s="22">
        <v>999</v>
      </c>
      <c r="C983" s="22" t="s">
        <v>1860</v>
      </c>
      <c r="D983" s="22" t="s">
        <v>108</v>
      </c>
      <c r="E983" s="22">
        <v>478.4</v>
      </c>
      <c r="F983" s="23">
        <v>480</v>
      </c>
      <c r="G983" s="23" t="s">
        <v>2181</v>
      </c>
      <c r="H983" s="23" t="s">
        <v>56</v>
      </c>
      <c r="I983" s="36" t="s">
        <v>881</v>
      </c>
      <c r="J983" s="13" t="s">
        <v>2</v>
      </c>
      <c r="K983" s="55" t="s">
        <v>2185</v>
      </c>
    </row>
    <row r="984" spans="2:11" ht="45" x14ac:dyDescent="0.25">
      <c r="B984" s="22">
        <v>1000</v>
      </c>
      <c r="C984" s="22" t="s">
        <v>1695</v>
      </c>
      <c r="D984" s="22" t="s">
        <v>108</v>
      </c>
      <c r="E984" s="22" t="s">
        <v>2484</v>
      </c>
      <c r="F984" s="23">
        <v>1200</v>
      </c>
      <c r="G984" s="23" t="s">
        <v>2181</v>
      </c>
      <c r="H984" s="23" t="s">
        <v>56</v>
      </c>
      <c r="I984" s="36" t="s">
        <v>881</v>
      </c>
      <c r="J984" s="13" t="s">
        <v>2</v>
      </c>
      <c r="K984" s="41" t="s">
        <v>2273</v>
      </c>
    </row>
    <row r="985" spans="2:11" ht="45" x14ac:dyDescent="0.25">
      <c r="B985" s="22">
        <v>1001</v>
      </c>
      <c r="C985" s="22" t="s">
        <v>1380</v>
      </c>
      <c r="D985" s="22" t="s">
        <v>1182</v>
      </c>
      <c r="E985" s="22">
        <v>0</v>
      </c>
      <c r="F985" s="23">
        <v>140</v>
      </c>
      <c r="G985" s="23" t="s">
        <v>2181</v>
      </c>
      <c r="H985" s="23" t="s">
        <v>56</v>
      </c>
      <c r="I985" s="36" t="s">
        <v>876</v>
      </c>
      <c r="J985" s="13" t="s">
        <v>2</v>
      </c>
      <c r="K985" s="41" t="s">
        <v>2274</v>
      </c>
    </row>
    <row r="986" spans="2:11" ht="45" x14ac:dyDescent="0.25">
      <c r="B986" s="22">
        <v>1002</v>
      </c>
      <c r="C986" s="22" t="s">
        <v>1350</v>
      </c>
      <c r="D986" s="22" t="s">
        <v>1182</v>
      </c>
      <c r="E986" s="22">
        <v>0</v>
      </c>
      <c r="F986" s="23">
        <v>200</v>
      </c>
      <c r="G986" s="23" t="s">
        <v>2181</v>
      </c>
      <c r="H986" s="23" t="s">
        <v>56</v>
      </c>
      <c r="I986" s="36" t="s">
        <v>876</v>
      </c>
      <c r="J986" s="13" t="s">
        <v>2</v>
      </c>
      <c r="K986" s="41" t="s">
        <v>2275</v>
      </c>
    </row>
    <row r="987" spans="2:11" ht="45" x14ac:dyDescent="0.25">
      <c r="B987" s="22">
        <v>1003</v>
      </c>
      <c r="C987" s="22" t="s">
        <v>109</v>
      </c>
      <c r="D987" s="22" t="s">
        <v>110</v>
      </c>
      <c r="E987" s="22" t="s">
        <v>2485</v>
      </c>
      <c r="F987" s="23">
        <v>1100</v>
      </c>
      <c r="G987" s="23" t="s">
        <v>2181</v>
      </c>
      <c r="H987" s="23" t="s">
        <v>56</v>
      </c>
      <c r="I987" s="36" t="s">
        <v>880</v>
      </c>
      <c r="J987" s="13" t="s">
        <v>2</v>
      </c>
      <c r="K987" s="41" t="s">
        <v>2276</v>
      </c>
    </row>
    <row r="988" spans="2:11" ht="45" x14ac:dyDescent="0.25">
      <c r="B988" s="22">
        <v>1004</v>
      </c>
      <c r="C988" s="22" t="s">
        <v>275</v>
      </c>
      <c r="D988" s="22" t="s">
        <v>110</v>
      </c>
      <c r="E988" s="22" t="s">
        <v>2478</v>
      </c>
      <c r="F988" s="23">
        <v>1580</v>
      </c>
      <c r="G988" s="23" t="s">
        <v>2181</v>
      </c>
      <c r="H988" s="23" t="s">
        <v>56</v>
      </c>
      <c r="I988" s="36" t="s">
        <v>880</v>
      </c>
      <c r="J988" s="13" t="s">
        <v>2</v>
      </c>
      <c r="K988" s="41" t="s">
        <v>2186</v>
      </c>
    </row>
    <row r="989" spans="2:11" ht="45" x14ac:dyDescent="0.25">
      <c r="B989" s="22">
        <v>1005</v>
      </c>
      <c r="C989" s="22" t="s">
        <v>1970</v>
      </c>
      <c r="D989" s="22" t="s">
        <v>108</v>
      </c>
      <c r="E989" s="22" t="s">
        <v>1232</v>
      </c>
      <c r="F989" s="23">
        <v>1200</v>
      </c>
      <c r="G989" s="23" t="s">
        <v>2181</v>
      </c>
      <c r="H989" s="23" t="s">
        <v>56</v>
      </c>
      <c r="I989" s="36" t="s">
        <v>881</v>
      </c>
      <c r="J989" s="13" t="s">
        <v>2</v>
      </c>
      <c r="K989" s="41" t="s">
        <v>2277</v>
      </c>
    </row>
    <row r="990" spans="2:11" ht="45" x14ac:dyDescent="0.25">
      <c r="B990" s="22">
        <v>1006</v>
      </c>
      <c r="C990" s="22" t="s">
        <v>1970</v>
      </c>
      <c r="D990" s="22" t="s">
        <v>1182</v>
      </c>
      <c r="E990" s="22" t="s">
        <v>2429</v>
      </c>
      <c r="F990" s="23">
        <v>2940</v>
      </c>
      <c r="G990" s="23" t="s">
        <v>2181</v>
      </c>
      <c r="H990" s="23" t="s">
        <v>56</v>
      </c>
      <c r="I990" s="36" t="s">
        <v>876</v>
      </c>
      <c r="J990" s="13" t="s">
        <v>2</v>
      </c>
      <c r="K990" s="41" t="s">
        <v>2187</v>
      </c>
    </row>
    <row r="991" spans="2:11" ht="45" x14ac:dyDescent="0.25">
      <c r="B991" s="22">
        <v>1007</v>
      </c>
      <c r="C991" s="22" t="s">
        <v>1971</v>
      </c>
      <c r="D991" s="22" t="s">
        <v>108</v>
      </c>
      <c r="E991" s="22" t="s">
        <v>2479</v>
      </c>
      <c r="F991" s="23">
        <v>1500</v>
      </c>
      <c r="G991" s="23" t="s">
        <v>2181</v>
      </c>
      <c r="H991" s="23" t="s">
        <v>56</v>
      </c>
      <c r="I991" s="36" t="s">
        <v>881</v>
      </c>
      <c r="J991" s="13" t="s">
        <v>2</v>
      </c>
      <c r="K991" s="41" t="s">
        <v>2188</v>
      </c>
    </row>
    <row r="992" spans="2:11" ht="45" x14ac:dyDescent="0.25">
      <c r="B992" s="22">
        <v>1008</v>
      </c>
      <c r="C992" s="22" t="s">
        <v>1972</v>
      </c>
      <c r="D992" s="22" t="s">
        <v>108</v>
      </c>
      <c r="E992" s="22">
        <v>0</v>
      </c>
      <c r="F992" s="23">
        <v>1200</v>
      </c>
      <c r="G992" s="23" t="s">
        <v>2181</v>
      </c>
      <c r="H992" s="23" t="s">
        <v>56</v>
      </c>
      <c r="I992" s="36" t="s">
        <v>881</v>
      </c>
      <c r="J992" s="13" t="s">
        <v>2</v>
      </c>
      <c r="K992" s="41" t="s">
        <v>2189</v>
      </c>
    </row>
    <row r="993" spans="2:11" ht="45" x14ac:dyDescent="0.25">
      <c r="B993" s="22">
        <v>1009</v>
      </c>
      <c r="C993" s="22" t="s">
        <v>280</v>
      </c>
      <c r="D993" s="22" t="s">
        <v>490</v>
      </c>
      <c r="E993" s="22">
        <v>0</v>
      </c>
      <c r="F993" s="23">
        <v>1159.4000000000001</v>
      </c>
      <c r="G993" s="23" t="s">
        <v>2181</v>
      </c>
      <c r="H993" s="23" t="s">
        <v>56</v>
      </c>
      <c r="I993" s="36" t="s">
        <v>2190</v>
      </c>
      <c r="J993" s="13" t="s">
        <v>2</v>
      </c>
      <c r="K993" s="61" t="s">
        <v>2278</v>
      </c>
    </row>
    <row r="994" spans="2:11" ht="45" x14ac:dyDescent="0.25">
      <c r="B994" s="22">
        <v>1010</v>
      </c>
      <c r="C994" s="22" t="s">
        <v>280</v>
      </c>
      <c r="D994" s="22" t="s">
        <v>281</v>
      </c>
      <c r="E994" s="22">
        <v>0</v>
      </c>
      <c r="F994" s="23">
        <v>8354.7000000000007</v>
      </c>
      <c r="G994" s="23" t="s">
        <v>2181</v>
      </c>
      <c r="H994" s="23" t="s">
        <v>56</v>
      </c>
      <c r="I994" s="36" t="s">
        <v>1029</v>
      </c>
      <c r="J994" s="13" t="s">
        <v>2</v>
      </c>
      <c r="K994" s="41" t="s">
        <v>2279</v>
      </c>
    </row>
    <row r="995" spans="2:11" ht="45" x14ac:dyDescent="0.25">
      <c r="B995" s="22">
        <v>1011</v>
      </c>
      <c r="C995" s="22" t="s">
        <v>120</v>
      </c>
      <c r="D995" s="22" t="s">
        <v>1936</v>
      </c>
      <c r="E995" s="22">
        <v>354</v>
      </c>
      <c r="F995" s="23">
        <v>354</v>
      </c>
      <c r="G995" s="23" t="s">
        <v>2191</v>
      </c>
      <c r="H995" s="23" t="s">
        <v>56</v>
      </c>
      <c r="I995" s="36" t="s">
        <v>881</v>
      </c>
      <c r="J995" s="13" t="s">
        <v>2</v>
      </c>
      <c r="K995" s="41" t="s">
        <v>2280</v>
      </c>
    </row>
    <row r="996" spans="2:11" ht="90" x14ac:dyDescent="0.25">
      <c r="B996" s="22">
        <v>1012</v>
      </c>
      <c r="C996" s="22" t="s">
        <v>1973</v>
      </c>
      <c r="D996" s="22" t="s">
        <v>1974</v>
      </c>
      <c r="E996" s="22">
        <v>0</v>
      </c>
      <c r="F996" s="23">
        <v>9440</v>
      </c>
      <c r="G996" s="23" t="s">
        <v>2191</v>
      </c>
      <c r="H996" s="23" t="s">
        <v>56</v>
      </c>
      <c r="I996" s="36" t="s">
        <v>567</v>
      </c>
      <c r="J996" s="39" t="s">
        <v>401</v>
      </c>
      <c r="K996" s="41" t="s">
        <v>2192</v>
      </c>
    </row>
    <row r="997" spans="2:11" ht="90" x14ac:dyDescent="0.25">
      <c r="B997" s="22">
        <v>1013</v>
      </c>
      <c r="C997" s="22" t="s">
        <v>1975</v>
      </c>
      <c r="D997" s="22" t="s">
        <v>1976</v>
      </c>
      <c r="E997" s="22">
        <v>0</v>
      </c>
      <c r="F997" s="23">
        <v>57664</v>
      </c>
      <c r="G997" s="23" t="s">
        <v>2191</v>
      </c>
      <c r="H997" s="23" t="s">
        <v>56</v>
      </c>
      <c r="I997" s="36" t="s">
        <v>1001</v>
      </c>
      <c r="J997" s="39" t="s">
        <v>112</v>
      </c>
      <c r="K997" s="41" t="s">
        <v>2193</v>
      </c>
    </row>
    <row r="998" spans="2:11" ht="90" x14ac:dyDescent="0.25">
      <c r="B998" s="22">
        <v>1014</v>
      </c>
      <c r="C998" s="22" t="s">
        <v>1977</v>
      </c>
      <c r="D998" s="22" t="s">
        <v>1978</v>
      </c>
      <c r="E998" s="22">
        <v>0</v>
      </c>
      <c r="F998" s="23">
        <v>81964.800000000003</v>
      </c>
      <c r="G998" s="23" t="s">
        <v>2191</v>
      </c>
      <c r="H998" s="23" t="s">
        <v>56</v>
      </c>
      <c r="I998" s="36" t="s">
        <v>1001</v>
      </c>
      <c r="J998" s="39" t="s">
        <v>112</v>
      </c>
      <c r="K998" s="41" t="s">
        <v>2194</v>
      </c>
    </row>
    <row r="999" spans="2:11" ht="45" x14ac:dyDescent="0.25">
      <c r="B999" s="22">
        <v>1015</v>
      </c>
      <c r="C999" s="22" t="s">
        <v>655</v>
      </c>
      <c r="D999" s="22" t="s">
        <v>1182</v>
      </c>
      <c r="E999" s="22">
        <v>0</v>
      </c>
      <c r="F999" s="23">
        <v>1137.52</v>
      </c>
      <c r="G999" s="23" t="s">
        <v>2191</v>
      </c>
      <c r="H999" s="23" t="s">
        <v>56</v>
      </c>
      <c r="I999" s="36" t="s">
        <v>876</v>
      </c>
      <c r="J999" s="13" t="s">
        <v>2</v>
      </c>
      <c r="K999" s="41" t="s">
        <v>2281</v>
      </c>
    </row>
    <row r="1000" spans="2:11" ht="45" x14ac:dyDescent="0.25">
      <c r="B1000" s="22">
        <v>1016</v>
      </c>
      <c r="C1000" s="22" t="s">
        <v>236</v>
      </c>
      <c r="D1000" s="22" t="s">
        <v>1182</v>
      </c>
      <c r="E1000" s="22">
        <v>0</v>
      </c>
      <c r="F1000" s="23">
        <v>330</v>
      </c>
      <c r="G1000" s="23" t="s">
        <v>2191</v>
      </c>
      <c r="H1000" s="23" t="s">
        <v>56</v>
      </c>
      <c r="I1000" s="36" t="s">
        <v>876</v>
      </c>
      <c r="J1000" s="13" t="s">
        <v>2</v>
      </c>
      <c r="K1000" s="41" t="s">
        <v>2282</v>
      </c>
    </row>
    <row r="1001" spans="2:11" ht="45" x14ac:dyDescent="0.25">
      <c r="B1001" s="22">
        <v>1017</v>
      </c>
      <c r="C1001" s="22" t="s">
        <v>1979</v>
      </c>
      <c r="D1001" s="22" t="s">
        <v>108</v>
      </c>
      <c r="E1001" s="22">
        <v>0</v>
      </c>
      <c r="F1001" s="23">
        <v>3000</v>
      </c>
      <c r="G1001" s="23" t="s">
        <v>2191</v>
      </c>
      <c r="H1001" s="23" t="s">
        <v>56</v>
      </c>
      <c r="I1001" s="36" t="s">
        <v>881</v>
      </c>
      <c r="J1001" s="13" t="s">
        <v>2</v>
      </c>
      <c r="K1001" s="41" t="s">
        <v>2283</v>
      </c>
    </row>
    <row r="1002" spans="2:11" ht="45" x14ac:dyDescent="0.25">
      <c r="B1002" s="22">
        <v>1018</v>
      </c>
      <c r="C1002" s="22" t="s">
        <v>1372</v>
      </c>
      <c r="D1002" s="22" t="s">
        <v>110</v>
      </c>
      <c r="E1002" s="22">
        <v>0</v>
      </c>
      <c r="F1002" s="23">
        <v>4356.5</v>
      </c>
      <c r="G1002" s="23" t="s">
        <v>2191</v>
      </c>
      <c r="H1002" s="23" t="s">
        <v>56</v>
      </c>
      <c r="I1002" s="36" t="s">
        <v>880</v>
      </c>
      <c r="J1002" s="13" t="s">
        <v>2</v>
      </c>
      <c r="K1002" s="41" t="s">
        <v>2284</v>
      </c>
    </row>
    <row r="1003" spans="2:11" ht="45" x14ac:dyDescent="0.25">
      <c r="B1003" s="22">
        <v>1019</v>
      </c>
      <c r="C1003" s="22" t="s">
        <v>1372</v>
      </c>
      <c r="D1003" s="22" t="s">
        <v>234</v>
      </c>
      <c r="E1003" s="22">
        <v>0</v>
      </c>
      <c r="F1003" s="23">
        <v>3312.5</v>
      </c>
      <c r="G1003" s="23" t="s">
        <v>2191</v>
      </c>
      <c r="H1003" s="23" t="s">
        <v>56</v>
      </c>
      <c r="I1003" s="36" t="s">
        <v>883</v>
      </c>
      <c r="J1003" s="13" t="s">
        <v>2</v>
      </c>
      <c r="K1003" s="41" t="s">
        <v>2285</v>
      </c>
    </row>
    <row r="1004" spans="2:11" ht="45" x14ac:dyDescent="0.25">
      <c r="B1004" s="22">
        <v>1020</v>
      </c>
      <c r="C1004" s="22" t="s">
        <v>280</v>
      </c>
      <c r="D1004" s="22" t="s">
        <v>281</v>
      </c>
      <c r="E1004" s="22">
        <v>0</v>
      </c>
      <c r="F1004" s="23">
        <v>2490</v>
      </c>
      <c r="G1004" s="23" t="s">
        <v>2191</v>
      </c>
      <c r="H1004" s="23" t="s">
        <v>56</v>
      </c>
      <c r="I1004" s="36" t="s">
        <v>1029</v>
      </c>
      <c r="J1004" s="13" t="s">
        <v>2</v>
      </c>
      <c r="K1004" s="61" t="s">
        <v>2286</v>
      </c>
    </row>
    <row r="1005" spans="2:11" ht="45" x14ac:dyDescent="0.25">
      <c r="B1005" s="22">
        <v>1021</v>
      </c>
      <c r="C1005" s="22" t="s">
        <v>280</v>
      </c>
      <c r="D1005" s="22" t="s">
        <v>281</v>
      </c>
      <c r="E1005" s="22">
        <v>0</v>
      </c>
      <c r="F1005" s="23">
        <v>3480</v>
      </c>
      <c r="G1005" s="23" t="s">
        <v>2191</v>
      </c>
      <c r="H1005" s="23" t="s">
        <v>56</v>
      </c>
      <c r="I1005" s="36" t="s">
        <v>1029</v>
      </c>
      <c r="J1005" s="13" t="s">
        <v>2</v>
      </c>
      <c r="K1005" s="61" t="s">
        <v>2287</v>
      </c>
    </row>
    <row r="1006" spans="2:11" ht="45" x14ac:dyDescent="0.25">
      <c r="B1006" s="22">
        <v>1022</v>
      </c>
      <c r="C1006" s="22" t="s">
        <v>280</v>
      </c>
      <c r="D1006" s="22" t="s">
        <v>281</v>
      </c>
      <c r="E1006" s="22">
        <v>0</v>
      </c>
      <c r="F1006" s="23">
        <v>4206.3999999999996</v>
      </c>
      <c r="G1006" s="23" t="s">
        <v>2191</v>
      </c>
      <c r="H1006" s="23" t="s">
        <v>56</v>
      </c>
      <c r="I1006" s="36" t="s">
        <v>1029</v>
      </c>
      <c r="J1006" s="13" t="s">
        <v>2</v>
      </c>
      <c r="K1006" s="61" t="s">
        <v>2288</v>
      </c>
    </row>
    <row r="1007" spans="2:11" ht="45" x14ac:dyDescent="0.25">
      <c r="B1007" s="22">
        <v>1023</v>
      </c>
      <c r="C1007" s="22" t="s">
        <v>1980</v>
      </c>
      <c r="D1007" s="22" t="s">
        <v>1182</v>
      </c>
      <c r="E1007" s="22">
        <v>0</v>
      </c>
      <c r="F1007" s="23">
        <v>2884.5</v>
      </c>
      <c r="G1007" s="23" t="s">
        <v>2191</v>
      </c>
      <c r="H1007" s="23" t="s">
        <v>56</v>
      </c>
      <c r="I1007" s="36" t="s">
        <v>876</v>
      </c>
      <c r="J1007" s="13" t="s">
        <v>2</v>
      </c>
      <c r="K1007" s="41" t="s">
        <v>2289</v>
      </c>
    </row>
    <row r="1008" spans="2:11" x14ac:dyDescent="0.25">
      <c r="B1008" s="22">
        <v>1024</v>
      </c>
      <c r="C1008" s="22" t="s">
        <v>1981</v>
      </c>
      <c r="D1008" s="22" t="s">
        <v>1982</v>
      </c>
      <c r="E1008" s="22">
        <v>0</v>
      </c>
      <c r="F1008" s="23">
        <v>47000</v>
      </c>
      <c r="G1008" s="23" t="s">
        <v>2195</v>
      </c>
      <c r="H1008" s="23" t="s">
        <v>56</v>
      </c>
      <c r="I1008" s="36" t="s">
        <v>1016</v>
      </c>
      <c r="J1008" s="13" t="s">
        <v>2196</v>
      </c>
      <c r="K1008" s="41"/>
    </row>
    <row r="1009" spans="2:11" ht="90" x14ac:dyDescent="0.25">
      <c r="B1009" s="22">
        <v>1025</v>
      </c>
      <c r="C1009" s="22" t="s">
        <v>1983</v>
      </c>
      <c r="D1009" s="22" t="s">
        <v>1984</v>
      </c>
      <c r="E1009" s="22">
        <v>0</v>
      </c>
      <c r="F1009" s="23">
        <v>4900</v>
      </c>
      <c r="G1009" s="23" t="s">
        <v>2195</v>
      </c>
      <c r="H1009" s="23" t="s">
        <v>56</v>
      </c>
      <c r="I1009" s="36" t="s">
        <v>1113</v>
      </c>
      <c r="J1009" s="39" t="s">
        <v>401</v>
      </c>
      <c r="K1009" s="41" t="s">
        <v>2290</v>
      </c>
    </row>
    <row r="1010" spans="2:11" ht="45" x14ac:dyDescent="0.25">
      <c r="B1010" s="22">
        <v>1026</v>
      </c>
      <c r="C1010" s="22" t="s">
        <v>1985</v>
      </c>
      <c r="D1010" s="22" t="s">
        <v>1182</v>
      </c>
      <c r="E1010" s="22">
        <v>0</v>
      </c>
      <c r="F1010" s="23">
        <v>224.66</v>
      </c>
      <c r="G1010" s="23" t="s">
        <v>2195</v>
      </c>
      <c r="H1010" s="23" t="s">
        <v>56</v>
      </c>
      <c r="I1010" s="36" t="s">
        <v>876</v>
      </c>
      <c r="J1010" s="13" t="s">
        <v>2</v>
      </c>
      <c r="K1010" s="41" t="s">
        <v>2291</v>
      </c>
    </row>
    <row r="1011" spans="2:11" ht="45" x14ac:dyDescent="0.25">
      <c r="B1011" s="22">
        <v>1027</v>
      </c>
      <c r="C1011" s="22" t="s">
        <v>280</v>
      </c>
      <c r="D1011" s="22" t="s">
        <v>281</v>
      </c>
      <c r="E1011" s="22">
        <v>0</v>
      </c>
      <c r="F1011" s="23">
        <v>423.8</v>
      </c>
      <c r="G1011" s="23" t="s">
        <v>2195</v>
      </c>
      <c r="H1011" s="23" t="s">
        <v>56</v>
      </c>
      <c r="I1011" s="36" t="s">
        <v>1029</v>
      </c>
      <c r="J1011" s="13" t="s">
        <v>2</v>
      </c>
      <c r="K1011" s="61" t="s">
        <v>2292</v>
      </c>
    </row>
    <row r="1012" spans="2:11" ht="45" x14ac:dyDescent="0.25">
      <c r="B1012" s="22">
        <v>1028</v>
      </c>
      <c r="C1012" s="22" t="s">
        <v>123</v>
      </c>
      <c r="D1012" s="22" t="s">
        <v>108</v>
      </c>
      <c r="E1012" s="22">
        <v>0</v>
      </c>
      <c r="F1012" s="23">
        <v>7000</v>
      </c>
      <c r="G1012" s="23" t="s">
        <v>2195</v>
      </c>
      <c r="H1012" s="23" t="s">
        <v>56</v>
      </c>
      <c r="I1012" s="36" t="s">
        <v>881</v>
      </c>
      <c r="J1012" s="13" t="s">
        <v>2</v>
      </c>
      <c r="K1012" s="41" t="s">
        <v>2293</v>
      </c>
    </row>
    <row r="1013" spans="2:11" ht="45" x14ac:dyDescent="0.25">
      <c r="B1013" s="22">
        <v>1029</v>
      </c>
      <c r="C1013" s="22" t="s">
        <v>275</v>
      </c>
      <c r="D1013" s="22" t="s">
        <v>110</v>
      </c>
      <c r="E1013" s="22">
        <v>0</v>
      </c>
      <c r="F1013" s="23">
        <v>140</v>
      </c>
      <c r="G1013" s="23" t="s">
        <v>2195</v>
      </c>
      <c r="H1013" s="23" t="s">
        <v>56</v>
      </c>
      <c r="I1013" s="36" t="s">
        <v>880</v>
      </c>
      <c r="J1013" s="13" t="s">
        <v>2</v>
      </c>
      <c r="K1013" s="41" t="s">
        <v>2294</v>
      </c>
    </row>
    <row r="1014" spans="2:11" ht="45" x14ac:dyDescent="0.25">
      <c r="B1014" s="22">
        <v>1030</v>
      </c>
      <c r="C1014" s="22" t="s">
        <v>913</v>
      </c>
      <c r="D1014" s="22" t="s">
        <v>110</v>
      </c>
      <c r="E1014" s="22">
        <v>0</v>
      </c>
      <c r="F1014" s="23">
        <v>370</v>
      </c>
      <c r="G1014" s="23" t="s">
        <v>2195</v>
      </c>
      <c r="H1014" s="23" t="s">
        <v>56</v>
      </c>
      <c r="I1014" s="36" t="s">
        <v>880</v>
      </c>
      <c r="J1014" s="13" t="s">
        <v>2</v>
      </c>
      <c r="K1014" s="41" t="s">
        <v>2295</v>
      </c>
    </row>
    <row r="1015" spans="2:11" ht="45" x14ac:dyDescent="0.25">
      <c r="B1015" s="22">
        <v>1031</v>
      </c>
      <c r="C1015" s="22" t="s">
        <v>1986</v>
      </c>
      <c r="D1015" s="22" t="s">
        <v>1182</v>
      </c>
      <c r="E1015" s="22">
        <v>286.19</v>
      </c>
      <c r="F1015" s="23">
        <v>286.19</v>
      </c>
      <c r="G1015" s="23" t="s">
        <v>2195</v>
      </c>
      <c r="H1015" s="23" t="s">
        <v>56</v>
      </c>
      <c r="I1015" s="36" t="s">
        <v>876</v>
      </c>
      <c r="J1015" s="13" t="s">
        <v>2</v>
      </c>
      <c r="K1015" s="41" t="s">
        <v>2296</v>
      </c>
    </row>
    <row r="1016" spans="2:11" ht="90" x14ac:dyDescent="0.25">
      <c r="B1016" s="22">
        <v>1032</v>
      </c>
      <c r="C1016" s="22" t="s">
        <v>2432</v>
      </c>
      <c r="D1016" s="22" t="s">
        <v>2433</v>
      </c>
      <c r="E1016" s="22">
        <v>0</v>
      </c>
      <c r="F1016" s="23">
        <v>630</v>
      </c>
      <c r="G1016" s="23" t="s">
        <v>2456</v>
      </c>
      <c r="H1016" s="23" t="s">
        <v>56</v>
      </c>
      <c r="I1016" s="36" t="s">
        <v>572</v>
      </c>
      <c r="J1016" s="39" t="s">
        <v>401</v>
      </c>
      <c r="K1016" s="41" t="s">
        <v>2297</v>
      </c>
    </row>
    <row r="1017" spans="2:11" ht="45" x14ac:dyDescent="0.15">
      <c r="B1017" s="22">
        <v>1033</v>
      </c>
      <c r="C1017" s="22" t="s">
        <v>280</v>
      </c>
      <c r="D1017" s="22" t="s">
        <v>281</v>
      </c>
      <c r="E1017" s="22">
        <v>0</v>
      </c>
      <c r="F1017" s="23">
        <v>930</v>
      </c>
      <c r="G1017" s="23" t="s">
        <v>2456</v>
      </c>
      <c r="H1017" s="23" t="s">
        <v>56</v>
      </c>
      <c r="I1017" s="36" t="s">
        <v>1029</v>
      </c>
      <c r="J1017" s="13" t="s">
        <v>2</v>
      </c>
      <c r="K1017" s="62" t="s">
        <v>2298</v>
      </c>
    </row>
    <row r="1018" spans="2:11" ht="45" x14ac:dyDescent="0.25">
      <c r="B1018" s="22">
        <v>1034</v>
      </c>
      <c r="C1018" s="22" t="s">
        <v>908</v>
      </c>
      <c r="D1018" s="22" t="s">
        <v>110</v>
      </c>
      <c r="E1018" s="22">
        <v>0</v>
      </c>
      <c r="F1018" s="23">
        <v>140</v>
      </c>
      <c r="G1018" s="23" t="s">
        <v>2457</v>
      </c>
      <c r="H1018" s="23" t="s">
        <v>56</v>
      </c>
      <c r="I1018" s="36" t="s">
        <v>880</v>
      </c>
      <c r="J1018" s="13" t="s">
        <v>2</v>
      </c>
      <c r="K1018" s="41" t="s">
        <v>2299</v>
      </c>
    </row>
    <row r="1019" spans="2:11" ht="45" x14ac:dyDescent="0.25">
      <c r="B1019" s="22">
        <v>1035</v>
      </c>
      <c r="C1019" s="22" t="s">
        <v>473</v>
      </c>
      <c r="D1019" s="22" t="s">
        <v>1182</v>
      </c>
      <c r="E1019" s="22">
        <v>0</v>
      </c>
      <c r="F1019" s="23">
        <v>1454.88</v>
      </c>
      <c r="G1019" s="23" t="s">
        <v>2457</v>
      </c>
      <c r="H1019" s="23" t="s">
        <v>56</v>
      </c>
      <c r="I1019" s="36" t="s">
        <v>876</v>
      </c>
      <c r="J1019" s="13" t="s">
        <v>2</v>
      </c>
      <c r="K1019" s="41" t="s">
        <v>2300</v>
      </c>
    </row>
    <row r="1020" spans="2:11" ht="45" x14ac:dyDescent="0.25">
      <c r="B1020" s="22">
        <v>1036</v>
      </c>
      <c r="C1020" s="22" t="s">
        <v>1688</v>
      </c>
      <c r="D1020" s="22" t="s">
        <v>108</v>
      </c>
      <c r="E1020" s="22">
        <v>119.6</v>
      </c>
      <c r="F1020" s="23">
        <v>120</v>
      </c>
      <c r="G1020" s="23" t="s">
        <v>2457</v>
      </c>
      <c r="H1020" s="23" t="s">
        <v>56</v>
      </c>
      <c r="I1020" s="36" t="s">
        <v>881</v>
      </c>
      <c r="J1020" s="13" t="s">
        <v>2</v>
      </c>
      <c r="K1020" s="41" t="s">
        <v>2301</v>
      </c>
    </row>
    <row r="1021" spans="2:11" ht="90" x14ac:dyDescent="0.25">
      <c r="B1021" s="22">
        <v>1037</v>
      </c>
      <c r="C1021" s="22" t="s">
        <v>2432</v>
      </c>
      <c r="D1021" s="22" t="s">
        <v>2433</v>
      </c>
      <c r="E1021" s="22">
        <v>0</v>
      </c>
      <c r="F1021" s="23">
        <v>95</v>
      </c>
      <c r="G1021" s="23" t="s">
        <v>2457</v>
      </c>
      <c r="H1021" s="23" t="s">
        <v>56</v>
      </c>
      <c r="I1021" s="36" t="s">
        <v>572</v>
      </c>
      <c r="J1021" s="39" t="s">
        <v>401</v>
      </c>
      <c r="K1021" s="41" t="s">
        <v>2302</v>
      </c>
    </row>
    <row r="1022" spans="2:11" ht="90" x14ac:dyDescent="0.25">
      <c r="B1022" s="22">
        <v>1038</v>
      </c>
      <c r="C1022" s="22" t="s">
        <v>678</v>
      </c>
      <c r="D1022" s="22" t="s">
        <v>677</v>
      </c>
      <c r="E1022" s="22">
        <v>0</v>
      </c>
      <c r="F1022" s="23">
        <v>3000</v>
      </c>
      <c r="G1022" s="23" t="s">
        <v>2458</v>
      </c>
      <c r="H1022" s="23" t="s">
        <v>56</v>
      </c>
      <c r="I1022" s="36" t="s">
        <v>1762</v>
      </c>
      <c r="J1022" s="39" t="s">
        <v>401</v>
      </c>
      <c r="K1022" s="41" t="s">
        <v>2303</v>
      </c>
    </row>
    <row r="1023" spans="2:11" ht="45" x14ac:dyDescent="0.25">
      <c r="B1023" s="22">
        <v>1039</v>
      </c>
      <c r="C1023" s="22" t="s">
        <v>2434</v>
      </c>
      <c r="D1023" s="22" t="s">
        <v>1182</v>
      </c>
      <c r="E1023" s="22">
        <v>0</v>
      </c>
      <c r="F1023" s="23">
        <v>712.8</v>
      </c>
      <c r="G1023" s="23" t="s">
        <v>2458</v>
      </c>
      <c r="H1023" s="23" t="s">
        <v>56</v>
      </c>
      <c r="I1023" s="36" t="s">
        <v>876</v>
      </c>
      <c r="J1023" s="13" t="s">
        <v>2</v>
      </c>
      <c r="K1023" s="41" t="s">
        <v>2304</v>
      </c>
    </row>
    <row r="1024" spans="2:11" ht="45" x14ac:dyDescent="0.25">
      <c r="B1024" s="22">
        <v>1040</v>
      </c>
      <c r="C1024" s="22" t="s">
        <v>2435</v>
      </c>
      <c r="D1024" s="22" t="s">
        <v>234</v>
      </c>
      <c r="E1024" s="22">
        <v>0</v>
      </c>
      <c r="F1024" s="23">
        <v>1574</v>
      </c>
      <c r="G1024" s="23" t="s">
        <v>2458</v>
      </c>
      <c r="H1024" s="23" t="s">
        <v>56</v>
      </c>
      <c r="I1024" s="36" t="s">
        <v>883</v>
      </c>
      <c r="J1024" s="13" t="s">
        <v>2</v>
      </c>
      <c r="K1024" s="41" t="s">
        <v>2305</v>
      </c>
    </row>
    <row r="1025" spans="2:11" ht="45" x14ac:dyDescent="0.25">
      <c r="B1025" s="22">
        <v>1041</v>
      </c>
      <c r="C1025" s="22" t="s">
        <v>2436</v>
      </c>
      <c r="D1025" s="22" t="s">
        <v>108</v>
      </c>
      <c r="E1025" s="22">
        <v>0</v>
      </c>
      <c r="F1025" s="23">
        <v>250</v>
      </c>
      <c r="G1025" s="23" t="s">
        <v>2458</v>
      </c>
      <c r="H1025" s="23" t="s">
        <v>56</v>
      </c>
      <c r="I1025" s="36" t="s">
        <v>881</v>
      </c>
      <c r="J1025" s="13" t="s">
        <v>2</v>
      </c>
      <c r="K1025" s="41" t="s">
        <v>2306</v>
      </c>
    </row>
    <row r="1026" spans="2:11" ht="45" x14ac:dyDescent="0.25">
      <c r="B1026" s="22">
        <v>1042</v>
      </c>
      <c r="C1026" s="22" t="s">
        <v>275</v>
      </c>
      <c r="D1026" s="22" t="s">
        <v>110</v>
      </c>
      <c r="E1026" s="22">
        <v>0</v>
      </c>
      <c r="F1026" s="23">
        <v>1330</v>
      </c>
      <c r="G1026" s="23" t="s">
        <v>2458</v>
      </c>
      <c r="H1026" s="23" t="s">
        <v>56</v>
      </c>
      <c r="I1026" s="36" t="s">
        <v>880</v>
      </c>
      <c r="J1026" s="13" t="s">
        <v>2</v>
      </c>
      <c r="K1026" s="41" t="s">
        <v>2307</v>
      </c>
    </row>
    <row r="1027" spans="2:11" ht="45" x14ac:dyDescent="0.25">
      <c r="B1027" s="22">
        <v>1043</v>
      </c>
      <c r="C1027" s="22" t="s">
        <v>1694</v>
      </c>
      <c r="D1027" s="22" t="s">
        <v>108</v>
      </c>
      <c r="E1027" s="22">
        <v>0</v>
      </c>
      <c r="F1027" s="23">
        <v>250</v>
      </c>
      <c r="G1027" s="23" t="s">
        <v>2458</v>
      </c>
      <c r="H1027" s="23" t="s">
        <v>56</v>
      </c>
      <c r="I1027" s="36" t="s">
        <v>881</v>
      </c>
      <c r="J1027" s="13" t="s">
        <v>2</v>
      </c>
      <c r="K1027" s="41" t="s">
        <v>2308</v>
      </c>
    </row>
    <row r="1028" spans="2:11" ht="45" x14ac:dyDescent="0.25">
      <c r="B1028" s="22">
        <v>1044</v>
      </c>
      <c r="C1028" s="22" t="s">
        <v>1970</v>
      </c>
      <c r="D1028" s="22" t="s">
        <v>108</v>
      </c>
      <c r="E1028" s="22">
        <v>0</v>
      </c>
      <c r="F1028" s="23">
        <v>300</v>
      </c>
      <c r="G1028" s="23" t="s">
        <v>2458</v>
      </c>
      <c r="H1028" s="23" t="s">
        <v>56</v>
      </c>
      <c r="I1028" s="36" t="s">
        <v>881</v>
      </c>
      <c r="J1028" s="13" t="s">
        <v>2</v>
      </c>
      <c r="K1028" s="41" t="s">
        <v>2309</v>
      </c>
    </row>
    <row r="1029" spans="2:11" ht="45" x14ac:dyDescent="0.25">
      <c r="B1029" s="22">
        <v>1045</v>
      </c>
      <c r="C1029" s="22" t="s">
        <v>1970</v>
      </c>
      <c r="D1029" s="22" t="s">
        <v>1182</v>
      </c>
      <c r="E1029" s="22">
        <v>0</v>
      </c>
      <c r="F1029" s="23">
        <v>600</v>
      </c>
      <c r="G1029" s="23" t="s">
        <v>2458</v>
      </c>
      <c r="H1029" s="23" t="s">
        <v>56</v>
      </c>
      <c r="I1029" s="36" t="s">
        <v>876</v>
      </c>
      <c r="J1029" s="13" t="s">
        <v>2</v>
      </c>
      <c r="K1029" s="41" t="s">
        <v>2310</v>
      </c>
    </row>
    <row r="1030" spans="2:11" ht="45" x14ac:dyDescent="0.25">
      <c r="B1030" s="22">
        <v>1046</v>
      </c>
      <c r="C1030" s="22" t="s">
        <v>2437</v>
      </c>
      <c r="D1030" s="22" t="s">
        <v>108</v>
      </c>
      <c r="E1030" s="22">
        <v>0</v>
      </c>
      <c r="F1030" s="23">
        <v>300</v>
      </c>
      <c r="G1030" s="23" t="s">
        <v>2458</v>
      </c>
      <c r="H1030" s="23" t="s">
        <v>56</v>
      </c>
      <c r="I1030" s="36" t="s">
        <v>881</v>
      </c>
      <c r="J1030" s="13" t="s">
        <v>2</v>
      </c>
      <c r="K1030" s="41" t="s">
        <v>2311</v>
      </c>
    </row>
    <row r="1031" spans="2:11" ht="45" x14ac:dyDescent="0.25">
      <c r="B1031" s="22">
        <v>1047</v>
      </c>
      <c r="C1031" s="22" t="s">
        <v>2438</v>
      </c>
      <c r="D1031" s="22" t="s">
        <v>108</v>
      </c>
      <c r="E1031" s="22">
        <v>0</v>
      </c>
      <c r="F1031" s="23">
        <v>300</v>
      </c>
      <c r="G1031" s="23" t="s">
        <v>2458</v>
      </c>
      <c r="H1031" s="23" t="s">
        <v>56</v>
      </c>
      <c r="I1031" s="36" t="s">
        <v>881</v>
      </c>
      <c r="J1031" s="13" t="s">
        <v>2</v>
      </c>
      <c r="K1031" s="41" t="s">
        <v>2312</v>
      </c>
    </row>
    <row r="1032" spans="2:11" ht="45" x14ac:dyDescent="0.25">
      <c r="B1032" s="22" t="s">
        <v>2439</v>
      </c>
      <c r="C1032" s="22" t="s">
        <v>2438</v>
      </c>
      <c r="D1032" s="22" t="s">
        <v>1182</v>
      </c>
      <c r="E1032" s="22">
        <v>0</v>
      </c>
      <c r="F1032" s="23">
        <v>1250</v>
      </c>
      <c r="G1032" s="23" t="s">
        <v>2458</v>
      </c>
      <c r="H1032" s="23" t="s">
        <v>56</v>
      </c>
      <c r="I1032" s="36" t="s">
        <v>876</v>
      </c>
      <c r="J1032" s="13" t="s">
        <v>2</v>
      </c>
      <c r="K1032" s="41" t="s">
        <v>2313</v>
      </c>
    </row>
    <row r="1033" spans="2:11" ht="45" x14ac:dyDescent="0.25">
      <c r="B1033" s="22">
        <v>1048</v>
      </c>
      <c r="C1033" s="22" t="s">
        <v>280</v>
      </c>
      <c r="D1033" s="22" t="s">
        <v>281</v>
      </c>
      <c r="E1033" s="22" t="s">
        <v>2489</v>
      </c>
      <c r="F1033" s="23">
        <v>1250.0999999999999</v>
      </c>
      <c r="G1033" s="23" t="s">
        <v>2459</v>
      </c>
      <c r="H1033" s="23" t="s">
        <v>56</v>
      </c>
      <c r="I1033" s="36" t="s">
        <v>1029</v>
      </c>
      <c r="J1033" s="13" t="s">
        <v>2</v>
      </c>
      <c r="K1033" s="41" t="s">
        <v>2314</v>
      </c>
    </row>
    <row r="1034" spans="2:11" ht="45" x14ac:dyDescent="0.25">
      <c r="B1034" s="22">
        <v>1049</v>
      </c>
      <c r="C1034" s="22" t="s">
        <v>280</v>
      </c>
      <c r="D1034" s="22" t="s">
        <v>281</v>
      </c>
      <c r="E1034" s="22" t="s">
        <v>2488</v>
      </c>
      <c r="F1034" s="23">
        <v>2886.2</v>
      </c>
      <c r="G1034" s="23" t="s">
        <v>2459</v>
      </c>
      <c r="H1034" s="23" t="s">
        <v>56</v>
      </c>
      <c r="I1034" s="36" t="s">
        <v>1029</v>
      </c>
      <c r="J1034" s="13" t="s">
        <v>2</v>
      </c>
      <c r="K1034" s="41" t="s">
        <v>2315</v>
      </c>
    </row>
    <row r="1035" spans="2:11" ht="45" x14ac:dyDescent="0.25">
      <c r="B1035" s="22">
        <v>1050</v>
      </c>
      <c r="C1035" s="22" t="s">
        <v>672</v>
      </c>
      <c r="D1035" s="22" t="s">
        <v>1182</v>
      </c>
      <c r="E1035" s="22">
        <v>0</v>
      </c>
      <c r="F1035" s="23">
        <v>440</v>
      </c>
      <c r="G1035" s="23" t="s">
        <v>2459</v>
      </c>
      <c r="H1035" s="23" t="s">
        <v>56</v>
      </c>
      <c r="I1035" s="36" t="s">
        <v>1029</v>
      </c>
      <c r="J1035" s="13" t="s">
        <v>2</v>
      </c>
      <c r="K1035" s="41" t="s">
        <v>2316</v>
      </c>
    </row>
    <row r="1036" spans="2:11" ht="45" x14ac:dyDescent="0.25">
      <c r="B1036" s="22">
        <v>1051</v>
      </c>
      <c r="C1036" s="22" t="s">
        <v>2440</v>
      </c>
      <c r="D1036" s="22" t="s">
        <v>234</v>
      </c>
      <c r="E1036" s="22">
        <v>0</v>
      </c>
      <c r="F1036" s="23">
        <v>1360</v>
      </c>
      <c r="G1036" s="23" t="s">
        <v>2459</v>
      </c>
      <c r="H1036" s="23" t="s">
        <v>56</v>
      </c>
      <c r="I1036" s="36" t="s">
        <v>883</v>
      </c>
      <c r="J1036" s="13" t="s">
        <v>2</v>
      </c>
      <c r="K1036" s="41" t="s">
        <v>2317</v>
      </c>
    </row>
    <row r="1037" spans="2:11" ht="45" x14ac:dyDescent="0.25">
      <c r="B1037" s="22">
        <v>1052</v>
      </c>
      <c r="C1037" s="22" t="s">
        <v>2440</v>
      </c>
      <c r="D1037" s="22" t="s">
        <v>110</v>
      </c>
      <c r="E1037" s="22">
        <v>0</v>
      </c>
      <c r="F1037" s="23">
        <v>1140</v>
      </c>
      <c r="G1037" s="23" t="s">
        <v>2459</v>
      </c>
      <c r="H1037" s="23" t="s">
        <v>56</v>
      </c>
      <c r="I1037" s="36" t="s">
        <v>880</v>
      </c>
      <c r="J1037" s="13" t="s">
        <v>2</v>
      </c>
      <c r="K1037" s="41" t="s">
        <v>2318</v>
      </c>
    </row>
    <row r="1038" spans="2:11" ht="45" x14ac:dyDescent="0.25">
      <c r="B1038" s="22">
        <v>1053</v>
      </c>
      <c r="C1038" s="22" t="s">
        <v>2441</v>
      </c>
      <c r="D1038" s="22" t="s">
        <v>1182</v>
      </c>
      <c r="E1038" s="22">
        <v>0</v>
      </c>
      <c r="F1038" s="23">
        <v>549</v>
      </c>
      <c r="G1038" s="23" t="s">
        <v>2459</v>
      </c>
      <c r="H1038" s="23" t="s">
        <v>56</v>
      </c>
      <c r="I1038" s="36" t="s">
        <v>876</v>
      </c>
      <c r="J1038" s="13" t="s">
        <v>2</v>
      </c>
      <c r="K1038" s="41" t="s">
        <v>2319</v>
      </c>
    </row>
    <row r="1039" spans="2:11" ht="45" x14ac:dyDescent="0.25">
      <c r="B1039" s="22">
        <v>1054</v>
      </c>
      <c r="C1039" s="22" t="s">
        <v>473</v>
      </c>
      <c r="D1039" s="22" t="s">
        <v>1182</v>
      </c>
      <c r="E1039" s="22">
        <v>0</v>
      </c>
      <c r="F1039" s="23">
        <v>1468.44</v>
      </c>
      <c r="G1039" s="23" t="s">
        <v>2459</v>
      </c>
      <c r="H1039" s="23" t="s">
        <v>56</v>
      </c>
      <c r="I1039" s="36" t="s">
        <v>876</v>
      </c>
      <c r="J1039" s="13" t="s">
        <v>2</v>
      </c>
      <c r="K1039" s="41" t="s">
        <v>2320</v>
      </c>
    </row>
    <row r="1040" spans="2:11" ht="45" x14ac:dyDescent="0.25">
      <c r="B1040" s="22">
        <v>1055</v>
      </c>
      <c r="C1040" s="22" t="s">
        <v>2442</v>
      </c>
      <c r="D1040" s="22" t="s">
        <v>1182</v>
      </c>
      <c r="E1040" s="22">
        <v>0</v>
      </c>
      <c r="F1040" s="23">
        <v>740</v>
      </c>
      <c r="G1040" s="23" t="s">
        <v>2459</v>
      </c>
      <c r="H1040" s="23" t="s">
        <v>56</v>
      </c>
      <c r="I1040" s="36" t="s">
        <v>876</v>
      </c>
      <c r="J1040" s="13" t="s">
        <v>2</v>
      </c>
      <c r="K1040" s="41" t="s">
        <v>2321</v>
      </c>
    </row>
    <row r="1041" spans="2:11" ht="45" x14ac:dyDescent="0.25">
      <c r="B1041" s="22">
        <v>1056</v>
      </c>
      <c r="C1041" s="22" t="s">
        <v>1656</v>
      </c>
      <c r="D1041" s="22" t="s">
        <v>108</v>
      </c>
      <c r="E1041" s="22">
        <v>0</v>
      </c>
      <c r="F1041" s="23">
        <v>3000</v>
      </c>
      <c r="G1041" s="23" t="s">
        <v>2459</v>
      </c>
      <c r="H1041" s="23" t="s">
        <v>56</v>
      </c>
      <c r="I1041" s="36" t="s">
        <v>881</v>
      </c>
      <c r="J1041" s="13" t="s">
        <v>2</v>
      </c>
      <c r="K1041" s="41" t="s">
        <v>2322</v>
      </c>
    </row>
    <row r="1042" spans="2:11" ht="45" x14ac:dyDescent="0.25">
      <c r="B1042" s="22">
        <v>1057</v>
      </c>
      <c r="C1042" s="22" t="s">
        <v>1688</v>
      </c>
      <c r="D1042" s="22" t="s">
        <v>108</v>
      </c>
      <c r="E1042" s="22">
        <v>0</v>
      </c>
      <c r="F1042" s="23">
        <v>500</v>
      </c>
      <c r="G1042" s="23" t="s">
        <v>2459</v>
      </c>
      <c r="H1042" s="23" t="s">
        <v>56</v>
      </c>
      <c r="I1042" s="36" t="s">
        <v>881</v>
      </c>
      <c r="J1042" s="13" t="s">
        <v>2</v>
      </c>
      <c r="K1042" s="41" t="s">
        <v>2323</v>
      </c>
    </row>
    <row r="1043" spans="2:11" ht="45" x14ac:dyDescent="0.25">
      <c r="B1043" s="22">
        <v>1058</v>
      </c>
      <c r="C1043" s="22" t="s">
        <v>2443</v>
      </c>
      <c r="D1043" s="22" t="s">
        <v>108</v>
      </c>
      <c r="E1043" s="22">
        <v>0</v>
      </c>
      <c r="F1043" s="23">
        <v>500</v>
      </c>
      <c r="G1043" s="23" t="s">
        <v>2459</v>
      </c>
      <c r="H1043" s="23" t="s">
        <v>56</v>
      </c>
      <c r="I1043" s="36" t="s">
        <v>881</v>
      </c>
      <c r="J1043" s="13" t="s">
        <v>2</v>
      </c>
      <c r="K1043" s="41" t="s">
        <v>2324</v>
      </c>
    </row>
    <row r="1044" spans="2:11" ht="45" x14ac:dyDescent="0.25">
      <c r="B1044" s="22">
        <v>1059</v>
      </c>
      <c r="C1044" s="22" t="s">
        <v>2431</v>
      </c>
      <c r="D1044" s="22" t="s">
        <v>108</v>
      </c>
      <c r="E1044" s="22">
        <v>0</v>
      </c>
      <c r="F1044" s="23">
        <v>1200</v>
      </c>
      <c r="G1044" s="23" t="s">
        <v>2459</v>
      </c>
      <c r="H1044" s="23" t="s">
        <v>56</v>
      </c>
      <c r="I1044" s="36" t="s">
        <v>881</v>
      </c>
      <c r="J1044" s="13" t="s">
        <v>2</v>
      </c>
      <c r="K1044" s="41" t="s">
        <v>2325</v>
      </c>
    </row>
    <row r="1045" spans="2:11" ht="45" x14ac:dyDescent="0.25">
      <c r="B1045" s="22">
        <v>1060</v>
      </c>
      <c r="C1045" s="22" t="s">
        <v>751</v>
      </c>
      <c r="D1045" s="22" t="s">
        <v>108</v>
      </c>
      <c r="E1045" s="22">
        <v>0</v>
      </c>
      <c r="F1045" s="23">
        <v>500</v>
      </c>
      <c r="G1045" s="23" t="s">
        <v>2459</v>
      </c>
      <c r="H1045" s="23" t="s">
        <v>56</v>
      </c>
      <c r="I1045" s="36" t="s">
        <v>881</v>
      </c>
      <c r="J1045" s="13" t="s">
        <v>2</v>
      </c>
      <c r="K1045" s="41" t="s">
        <v>2326</v>
      </c>
    </row>
    <row r="1046" spans="2:11" ht="45" x14ac:dyDescent="0.25">
      <c r="B1046" s="22">
        <v>1061</v>
      </c>
      <c r="C1046" s="22" t="s">
        <v>275</v>
      </c>
      <c r="D1046" s="22" t="s">
        <v>110</v>
      </c>
      <c r="E1046" s="22">
        <v>0</v>
      </c>
      <c r="F1046" s="23">
        <v>2010</v>
      </c>
      <c r="G1046" s="23" t="s">
        <v>2459</v>
      </c>
      <c r="H1046" s="23" t="s">
        <v>56</v>
      </c>
      <c r="I1046" s="36" t="s">
        <v>880</v>
      </c>
      <c r="J1046" s="13" t="s">
        <v>2</v>
      </c>
      <c r="K1046" s="41" t="s">
        <v>2327</v>
      </c>
    </row>
    <row r="1047" spans="2:11" ht="45" x14ac:dyDescent="0.25">
      <c r="B1047" s="22">
        <v>1062</v>
      </c>
      <c r="C1047" s="22" t="s">
        <v>266</v>
      </c>
      <c r="D1047" s="22" t="s">
        <v>234</v>
      </c>
      <c r="E1047" s="22">
        <v>0</v>
      </c>
      <c r="F1047" s="23">
        <v>1050</v>
      </c>
      <c r="G1047" s="23" t="s">
        <v>2459</v>
      </c>
      <c r="H1047" s="23" t="s">
        <v>56</v>
      </c>
      <c r="I1047" s="36" t="s">
        <v>883</v>
      </c>
      <c r="J1047" s="13" t="s">
        <v>2</v>
      </c>
      <c r="K1047" s="41" t="s">
        <v>2328</v>
      </c>
    </row>
    <row r="1048" spans="2:11" ht="45" x14ac:dyDescent="0.25">
      <c r="B1048" s="22">
        <v>1063</v>
      </c>
      <c r="C1048" s="22" t="s">
        <v>267</v>
      </c>
      <c r="D1048" s="22" t="s">
        <v>110</v>
      </c>
      <c r="E1048" s="22">
        <v>0</v>
      </c>
      <c r="F1048" s="23">
        <v>5170</v>
      </c>
      <c r="G1048" s="23" t="s">
        <v>2460</v>
      </c>
      <c r="H1048" s="23" t="s">
        <v>56</v>
      </c>
      <c r="I1048" s="36" t="s">
        <v>880</v>
      </c>
      <c r="J1048" s="13" t="s">
        <v>2</v>
      </c>
      <c r="K1048" s="41" t="s">
        <v>2461</v>
      </c>
    </row>
    <row r="1049" spans="2:11" ht="45" x14ac:dyDescent="0.25">
      <c r="B1049" s="22">
        <v>1064</v>
      </c>
      <c r="C1049" s="22" t="s">
        <v>2444</v>
      </c>
      <c r="D1049" s="22" t="s">
        <v>234</v>
      </c>
      <c r="E1049" s="22">
        <v>0</v>
      </c>
      <c r="F1049" s="23" t="s">
        <v>2494</v>
      </c>
      <c r="G1049" s="23" t="s">
        <v>2460</v>
      </c>
      <c r="H1049" s="23" t="s">
        <v>56</v>
      </c>
      <c r="I1049" s="36" t="s">
        <v>883</v>
      </c>
      <c r="J1049" s="13" t="s">
        <v>2</v>
      </c>
      <c r="K1049" s="41" t="s">
        <v>2462</v>
      </c>
    </row>
    <row r="1050" spans="2:11" ht="45" x14ac:dyDescent="0.25">
      <c r="B1050" s="22">
        <v>1065</v>
      </c>
      <c r="C1050" s="22" t="s">
        <v>2445</v>
      </c>
      <c r="D1050" s="22" t="s">
        <v>1182</v>
      </c>
      <c r="E1050" s="22">
        <v>0</v>
      </c>
      <c r="F1050" s="23">
        <v>900</v>
      </c>
      <c r="G1050" s="23" t="s">
        <v>2463</v>
      </c>
      <c r="H1050" s="23" t="s">
        <v>56</v>
      </c>
      <c r="I1050" s="36" t="s">
        <v>876</v>
      </c>
      <c r="J1050" s="13" t="s">
        <v>2</v>
      </c>
      <c r="K1050" s="41" t="s">
        <v>2464</v>
      </c>
    </row>
    <row r="1051" spans="2:11" ht="45" x14ac:dyDescent="0.25">
      <c r="B1051" s="22">
        <v>1066</v>
      </c>
      <c r="C1051" s="22" t="s">
        <v>109</v>
      </c>
      <c r="D1051" s="22" t="s">
        <v>110</v>
      </c>
      <c r="E1051" s="22">
        <v>0</v>
      </c>
      <c r="F1051" s="23">
        <v>700</v>
      </c>
      <c r="G1051" s="23" t="s">
        <v>2463</v>
      </c>
      <c r="H1051" s="23" t="s">
        <v>56</v>
      </c>
      <c r="I1051" s="36" t="s">
        <v>880</v>
      </c>
      <c r="J1051" s="13" t="s">
        <v>2</v>
      </c>
      <c r="K1051" s="41" t="s">
        <v>2329</v>
      </c>
    </row>
    <row r="1052" spans="2:11" ht="45" x14ac:dyDescent="0.25">
      <c r="B1052" s="22">
        <v>1067</v>
      </c>
      <c r="C1052" s="22" t="s">
        <v>2446</v>
      </c>
      <c r="D1052" s="22" t="s">
        <v>1182</v>
      </c>
      <c r="E1052" s="22">
        <v>0</v>
      </c>
      <c r="F1052" s="23">
        <v>240</v>
      </c>
      <c r="G1052" s="23" t="s">
        <v>2463</v>
      </c>
      <c r="H1052" s="23" t="s">
        <v>56</v>
      </c>
      <c r="I1052" s="36" t="s">
        <v>876</v>
      </c>
      <c r="J1052" s="13" t="s">
        <v>2</v>
      </c>
      <c r="K1052" s="41" t="s">
        <v>2465</v>
      </c>
    </row>
    <row r="1053" spans="2:11" ht="45" x14ac:dyDescent="0.25">
      <c r="B1053" s="22">
        <v>1068</v>
      </c>
      <c r="C1053" s="22" t="s">
        <v>2447</v>
      </c>
      <c r="D1053" s="22" t="s">
        <v>1182</v>
      </c>
      <c r="E1053" s="22">
        <v>0</v>
      </c>
      <c r="F1053" s="23">
        <v>80</v>
      </c>
      <c r="G1053" s="23" t="s">
        <v>2463</v>
      </c>
      <c r="H1053" s="23" t="s">
        <v>56</v>
      </c>
      <c r="I1053" s="36" t="s">
        <v>876</v>
      </c>
      <c r="J1053" s="13" t="s">
        <v>2</v>
      </c>
      <c r="K1053" s="22" t="s">
        <v>2466</v>
      </c>
    </row>
    <row r="1054" spans="2:11" ht="45" x14ac:dyDescent="0.25">
      <c r="B1054" s="22">
        <v>1069</v>
      </c>
      <c r="C1054" s="22" t="s">
        <v>473</v>
      </c>
      <c r="D1054" s="22" t="s">
        <v>1936</v>
      </c>
      <c r="E1054" s="22">
        <v>0</v>
      </c>
      <c r="F1054" s="23">
        <v>425</v>
      </c>
      <c r="G1054" s="23" t="s">
        <v>2463</v>
      </c>
      <c r="H1054" s="23" t="s">
        <v>56</v>
      </c>
      <c r="I1054" s="36" t="s">
        <v>881</v>
      </c>
      <c r="J1054" s="13" t="s">
        <v>2</v>
      </c>
      <c r="K1054" s="22" t="s">
        <v>2330</v>
      </c>
    </row>
    <row r="1055" spans="2:11" ht="45" x14ac:dyDescent="0.25">
      <c r="B1055" s="22">
        <v>1070</v>
      </c>
      <c r="C1055" s="22" t="s">
        <v>1951</v>
      </c>
      <c r="D1055" s="22" t="s">
        <v>281</v>
      </c>
      <c r="E1055" s="22">
        <v>0</v>
      </c>
      <c r="F1055" s="23">
        <v>5758</v>
      </c>
      <c r="G1055" s="23" t="s">
        <v>2463</v>
      </c>
      <c r="H1055" s="23" t="s">
        <v>56</v>
      </c>
      <c r="I1055" s="36" t="s">
        <v>1029</v>
      </c>
      <c r="J1055" s="13" t="s">
        <v>2</v>
      </c>
      <c r="K1055" s="22" t="s">
        <v>2331</v>
      </c>
    </row>
    <row r="1056" spans="2:11" ht="45" x14ac:dyDescent="0.25">
      <c r="B1056" s="22">
        <v>1071</v>
      </c>
      <c r="C1056" s="22" t="s">
        <v>2448</v>
      </c>
      <c r="D1056" s="22" t="s">
        <v>281</v>
      </c>
      <c r="E1056" s="22">
        <v>0</v>
      </c>
      <c r="F1056" s="23">
        <v>7807.3</v>
      </c>
      <c r="G1056" s="23" t="s">
        <v>2463</v>
      </c>
      <c r="H1056" s="23" t="s">
        <v>56</v>
      </c>
      <c r="I1056" s="36" t="s">
        <v>1029</v>
      </c>
      <c r="J1056" s="13" t="s">
        <v>2</v>
      </c>
      <c r="K1056" s="22" t="s">
        <v>2332</v>
      </c>
    </row>
    <row r="1057" spans="2:11" ht="45" x14ac:dyDescent="0.25">
      <c r="B1057" s="22">
        <v>1072</v>
      </c>
      <c r="C1057" s="22" t="s">
        <v>280</v>
      </c>
      <c r="D1057" s="22" t="s">
        <v>281</v>
      </c>
      <c r="E1057" s="22">
        <v>0</v>
      </c>
      <c r="F1057" s="23">
        <v>1870.2</v>
      </c>
      <c r="G1057" s="23" t="s">
        <v>2463</v>
      </c>
      <c r="H1057" s="23" t="s">
        <v>56</v>
      </c>
      <c r="I1057" s="36" t="s">
        <v>1029</v>
      </c>
      <c r="J1057" s="13" t="s">
        <v>2</v>
      </c>
      <c r="K1057" s="22" t="s">
        <v>2333</v>
      </c>
    </row>
    <row r="1058" spans="2:11" ht="45" x14ac:dyDescent="0.25">
      <c r="B1058" s="22">
        <v>1073</v>
      </c>
      <c r="C1058" s="22" t="s">
        <v>280</v>
      </c>
      <c r="D1058" s="22" t="s">
        <v>281</v>
      </c>
      <c r="E1058" s="22">
        <v>0</v>
      </c>
      <c r="F1058" s="23">
        <v>1273.9000000000001</v>
      </c>
      <c r="G1058" s="23" t="s">
        <v>2467</v>
      </c>
      <c r="H1058" s="23" t="s">
        <v>56</v>
      </c>
      <c r="I1058" s="36" t="s">
        <v>1029</v>
      </c>
      <c r="J1058" s="13" t="s">
        <v>2</v>
      </c>
      <c r="K1058" s="22" t="s">
        <v>2334</v>
      </c>
    </row>
    <row r="1059" spans="2:11" ht="45" x14ac:dyDescent="0.25">
      <c r="B1059" s="22">
        <v>1074</v>
      </c>
      <c r="C1059" s="22" t="s">
        <v>1372</v>
      </c>
      <c r="D1059" s="22" t="s">
        <v>110</v>
      </c>
      <c r="E1059" s="22">
        <v>0</v>
      </c>
      <c r="F1059" s="23">
        <v>2212.5</v>
      </c>
      <c r="G1059" s="23" t="s">
        <v>2467</v>
      </c>
      <c r="H1059" s="23" t="s">
        <v>56</v>
      </c>
      <c r="I1059" s="36" t="s">
        <v>880</v>
      </c>
      <c r="J1059" s="13" t="s">
        <v>2</v>
      </c>
      <c r="K1059" s="22" t="s">
        <v>2468</v>
      </c>
    </row>
    <row r="1060" spans="2:11" ht="45" x14ac:dyDescent="0.25">
      <c r="B1060" s="22">
        <v>1075</v>
      </c>
      <c r="C1060" s="22" t="s">
        <v>1372</v>
      </c>
      <c r="D1060" s="22" t="s">
        <v>234</v>
      </c>
      <c r="E1060" s="22">
        <v>0</v>
      </c>
      <c r="F1060" s="23">
        <v>1750</v>
      </c>
      <c r="G1060" s="23" t="s">
        <v>2467</v>
      </c>
      <c r="H1060" s="23" t="s">
        <v>56</v>
      </c>
      <c r="I1060" s="36" t="s">
        <v>883</v>
      </c>
      <c r="J1060" s="13" t="s">
        <v>2</v>
      </c>
      <c r="K1060" s="22" t="s">
        <v>2469</v>
      </c>
    </row>
    <row r="1061" spans="2:11" ht="45" x14ac:dyDescent="0.25">
      <c r="B1061" s="22">
        <v>1076</v>
      </c>
      <c r="C1061" s="22" t="s">
        <v>1688</v>
      </c>
      <c r="D1061" s="22" t="s">
        <v>108</v>
      </c>
      <c r="E1061" s="22">
        <v>0</v>
      </c>
      <c r="F1061" s="23">
        <v>180</v>
      </c>
      <c r="G1061" s="23" t="s">
        <v>2467</v>
      </c>
      <c r="H1061" s="23" t="s">
        <v>56</v>
      </c>
      <c r="I1061" s="36" t="s">
        <v>881</v>
      </c>
      <c r="J1061" s="13" t="s">
        <v>2</v>
      </c>
      <c r="K1061" s="22" t="s">
        <v>2470</v>
      </c>
    </row>
    <row r="1062" spans="2:11" ht="45" x14ac:dyDescent="0.25">
      <c r="B1062" s="22">
        <v>1077</v>
      </c>
      <c r="C1062" s="22" t="s">
        <v>237</v>
      </c>
      <c r="D1062" s="22" t="s">
        <v>108</v>
      </c>
      <c r="E1062" s="22">
        <v>0</v>
      </c>
      <c r="F1062" s="23">
        <v>150</v>
      </c>
      <c r="G1062" s="23" t="s">
        <v>2467</v>
      </c>
      <c r="H1062" s="23" t="s">
        <v>56</v>
      </c>
      <c r="I1062" s="36" t="s">
        <v>881</v>
      </c>
      <c r="J1062" s="13" t="s">
        <v>2</v>
      </c>
      <c r="K1062" s="22" t="s">
        <v>2471</v>
      </c>
    </row>
    <row r="1063" spans="2:11" ht="45" x14ac:dyDescent="0.25">
      <c r="B1063" s="22">
        <v>1078</v>
      </c>
      <c r="C1063" s="22" t="s">
        <v>1649</v>
      </c>
      <c r="D1063" s="22" t="s">
        <v>1182</v>
      </c>
      <c r="E1063" s="22">
        <v>0</v>
      </c>
      <c r="F1063" s="23">
        <v>120</v>
      </c>
      <c r="G1063" s="23" t="s">
        <v>2467</v>
      </c>
      <c r="H1063" s="23" t="s">
        <v>56</v>
      </c>
      <c r="I1063" s="36" t="s">
        <v>876</v>
      </c>
      <c r="J1063" s="13" t="s">
        <v>2</v>
      </c>
      <c r="K1063" s="22" t="s">
        <v>2472</v>
      </c>
    </row>
    <row r="1064" spans="2:11" ht="90" x14ac:dyDescent="0.25">
      <c r="B1064" s="22">
        <v>1079</v>
      </c>
      <c r="C1064" s="22" t="s">
        <v>2449</v>
      </c>
      <c r="D1064" s="22" t="s">
        <v>2450</v>
      </c>
      <c r="E1064" s="22">
        <v>0</v>
      </c>
      <c r="F1064" s="23">
        <v>21988.19</v>
      </c>
      <c r="G1064" s="23" t="s">
        <v>2467</v>
      </c>
      <c r="H1064" s="23" t="s">
        <v>56</v>
      </c>
      <c r="I1064" s="36" t="s">
        <v>567</v>
      </c>
      <c r="J1064" s="39" t="s">
        <v>401</v>
      </c>
      <c r="K1064" s="22" t="s">
        <v>2335</v>
      </c>
    </row>
    <row r="1065" spans="2:11" ht="45" x14ac:dyDescent="0.25">
      <c r="B1065" s="22">
        <v>1080</v>
      </c>
      <c r="C1065" s="22" t="s">
        <v>280</v>
      </c>
      <c r="D1065" s="22" t="s">
        <v>281</v>
      </c>
      <c r="E1065" s="22">
        <v>0</v>
      </c>
      <c r="F1065" s="23">
        <v>3173.9</v>
      </c>
      <c r="G1065" s="23" t="s">
        <v>2467</v>
      </c>
      <c r="H1065" s="23" t="s">
        <v>56</v>
      </c>
      <c r="I1065" s="36" t="s">
        <v>1029</v>
      </c>
      <c r="J1065" s="13" t="s">
        <v>2</v>
      </c>
      <c r="K1065" s="22" t="s">
        <v>2336</v>
      </c>
    </row>
    <row r="1066" spans="2:11" ht="45" x14ac:dyDescent="0.25">
      <c r="B1066" s="22">
        <v>1081</v>
      </c>
      <c r="C1066" s="22" t="s">
        <v>2451</v>
      </c>
      <c r="D1066" s="22" t="s">
        <v>1182</v>
      </c>
      <c r="E1066" s="22">
        <v>0</v>
      </c>
      <c r="F1066" s="23">
        <v>17030</v>
      </c>
      <c r="G1066" s="23" t="s">
        <v>2467</v>
      </c>
      <c r="H1066" s="23" t="s">
        <v>56</v>
      </c>
      <c r="I1066" s="36" t="s">
        <v>876</v>
      </c>
      <c r="J1066" s="13" t="s">
        <v>2</v>
      </c>
      <c r="K1066" s="22" t="s">
        <v>2473</v>
      </c>
    </row>
    <row r="1067" spans="2:11" ht="45" x14ac:dyDescent="0.25">
      <c r="B1067" s="22">
        <v>1082</v>
      </c>
      <c r="C1067" s="22" t="s">
        <v>275</v>
      </c>
      <c r="D1067" s="22" t="s">
        <v>110</v>
      </c>
      <c r="E1067" s="22">
        <v>0</v>
      </c>
      <c r="F1067" s="23">
        <v>2700</v>
      </c>
      <c r="G1067" s="23" t="s">
        <v>2474</v>
      </c>
      <c r="H1067" s="23" t="s">
        <v>56</v>
      </c>
      <c r="I1067" s="36" t="s">
        <v>880</v>
      </c>
      <c r="J1067" s="13" t="s">
        <v>2</v>
      </c>
      <c r="K1067" s="22" t="s">
        <v>2475</v>
      </c>
    </row>
    <row r="1068" spans="2:11" ht="45" x14ac:dyDescent="0.25">
      <c r="B1068" s="22">
        <v>1083</v>
      </c>
      <c r="C1068" s="22" t="s">
        <v>2452</v>
      </c>
      <c r="D1068" s="22" t="s">
        <v>1182</v>
      </c>
      <c r="E1068" s="22">
        <v>0</v>
      </c>
      <c r="F1068" s="23">
        <v>600</v>
      </c>
      <c r="G1068" s="23" t="s">
        <v>2474</v>
      </c>
      <c r="H1068" s="23" t="s">
        <v>56</v>
      </c>
      <c r="I1068" s="36" t="s">
        <v>876</v>
      </c>
      <c r="J1068" s="13" t="s">
        <v>2</v>
      </c>
      <c r="K1068" s="22" t="s">
        <v>2337</v>
      </c>
    </row>
    <row r="1069" spans="2:11" ht="45" x14ac:dyDescent="0.25">
      <c r="B1069" s="22">
        <v>1084</v>
      </c>
      <c r="C1069" s="22" t="s">
        <v>2453</v>
      </c>
      <c r="D1069" s="22" t="s">
        <v>1182</v>
      </c>
      <c r="E1069" s="22">
        <v>0</v>
      </c>
      <c r="F1069" s="23">
        <v>1592</v>
      </c>
      <c r="G1069" s="23" t="s">
        <v>2474</v>
      </c>
      <c r="H1069" s="23" t="s">
        <v>56</v>
      </c>
      <c r="I1069" s="36" t="s">
        <v>876</v>
      </c>
      <c r="J1069" s="13" t="s">
        <v>2</v>
      </c>
      <c r="K1069" s="22" t="s">
        <v>2476</v>
      </c>
    </row>
    <row r="1070" spans="2:11" ht="45" x14ac:dyDescent="0.25">
      <c r="B1070" s="22">
        <v>1085</v>
      </c>
      <c r="C1070" s="22" t="s">
        <v>280</v>
      </c>
      <c r="D1070" s="22" t="s">
        <v>281</v>
      </c>
      <c r="E1070" s="22">
        <v>0</v>
      </c>
      <c r="F1070" s="23">
        <v>716.4</v>
      </c>
      <c r="G1070" s="23" t="s">
        <v>2474</v>
      </c>
      <c r="H1070" s="23" t="s">
        <v>56</v>
      </c>
      <c r="I1070" s="36" t="s">
        <v>1029</v>
      </c>
      <c r="J1070" s="13" t="s">
        <v>2</v>
      </c>
      <c r="K1070" s="22" t="s">
        <v>2338</v>
      </c>
    </row>
    <row r="1071" spans="2:11" ht="90" x14ac:dyDescent="0.2">
      <c r="B1071" s="22">
        <v>1086</v>
      </c>
      <c r="C1071" s="63" t="s">
        <v>2454</v>
      </c>
      <c r="D1071" s="22" t="s">
        <v>2455</v>
      </c>
      <c r="E1071" s="22">
        <v>0</v>
      </c>
      <c r="F1071" s="23">
        <v>33295</v>
      </c>
      <c r="G1071" s="23" t="s">
        <v>2474</v>
      </c>
      <c r="H1071" s="23" t="s">
        <v>56</v>
      </c>
      <c r="I1071" s="28">
        <v>39100000</v>
      </c>
      <c r="J1071" s="13" t="s">
        <v>112</v>
      </c>
      <c r="K1071" s="22" t="s">
        <v>2477</v>
      </c>
    </row>
    <row r="1072" spans="2:11" ht="11.25" x14ac:dyDescent="0.25">
      <c r="F1072" s="1"/>
      <c r="G1072" s="1"/>
      <c r="H1072" s="1"/>
      <c r="I1072" s="1"/>
      <c r="J1072" s="1"/>
      <c r="K1072" s="1"/>
    </row>
    <row r="1073" spans="6:11" ht="11.25" x14ac:dyDescent="0.25">
      <c r="F1073" s="1"/>
      <c r="G1073" s="1"/>
      <c r="H1073" s="1"/>
      <c r="I1073" s="1"/>
      <c r="J1073" s="1"/>
      <c r="K1073" s="1"/>
    </row>
    <row r="1074" spans="6:11" ht="11.25" x14ac:dyDescent="0.25">
      <c r="F1074" s="1"/>
      <c r="G1074" s="1"/>
      <c r="H1074" s="1"/>
      <c r="I1074" s="1"/>
      <c r="J1074" s="1"/>
      <c r="K1074" s="1"/>
    </row>
    <row r="1075" spans="6:11" ht="11.25" x14ac:dyDescent="0.25">
      <c r="F1075" s="1"/>
      <c r="G1075" s="1"/>
      <c r="H1075" s="1"/>
      <c r="I1075" s="1"/>
      <c r="J1075" s="1"/>
      <c r="K1075" s="1"/>
    </row>
    <row r="1076" spans="6:11" ht="11.25" x14ac:dyDescent="0.25">
      <c r="F1076" s="1"/>
      <c r="G1076" s="1"/>
      <c r="H1076" s="1"/>
      <c r="I1076" s="1"/>
      <c r="J1076" s="1"/>
      <c r="K1076" s="1"/>
    </row>
    <row r="1077" spans="6:11" ht="11.25" x14ac:dyDescent="0.25">
      <c r="F1077" s="1"/>
      <c r="G1077" s="1"/>
      <c r="H1077" s="1"/>
      <c r="I1077" s="1"/>
      <c r="J1077" s="1"/>
      <c r="K1077" s="1"/>
    </row>
    <row r="1078" spans="6:11" ht="11.25" x14ac:dyDescent="0.25">
      <c r="F1078" s="1"/>
      <c r="G1078" s="1"/>
      <c r="H1078" s="1"/>
      <c r="I1078" s="1"/>
      <c r="J1078" s="1"/>
      <c r="K1078" s="1"/>
    </row>
    <row r="1079" spans="6:11" ht="11.25" x14ac:dyDescent="0.25">
      <c r="F1079" s="1"/>
      <c r="G1079" s="1"/>
      <c r="H1079" s="1"/>
      <c r="I1079" s="1"/>
      <c r="J1079" s="1"/>
      <c r="K1079" s="1"/>
    </row>
    <row r="1080" spans="6:11" ht="11.25" x14ac:dyDescent="0.25">
      <c r="F1080" s="1"/>
      <c r="G1080" s="1"/>
      <c r="H1080" s="1"/>
      <c r="I1080" s="1"/>
      <c r="J1080" s="1"/>
      <c r="K1080" s="1"/>
    </row>
    <row r="1081" spans="6:11" ht="11.25" x14ac:dyDescent="0.25">
      <c r="F1081" s="1"/>
      <c r="G1081" s="1"/>
      <c r="H1081" s="1"/>
      <c r="I1081" s="1"/>
      <c r="J1081" s="1"/>
      <c r="K1081" s="1"/>
    </row>
    <row r="1082" spans="6:11" ht="11.25" x14ac:dyDescent="0.25">
      <c r="F1082" s="1"/>
      <c r="G1082" s="1"/>
      <c r="H1082" s="1"/>
      <c r="I1082" s="1"/>
      <c r="J1082" s="1"/>
      <c r="K1082" s="1"/>
    </row>
    <row r="1083" spans="6:11" ht="11.25" x14ac:dyDescent="0.25">
      <c r="F1083" s="1"/>
      <c r="G1083" s="1"/>
      <c r="H1083" s="1"/>
      <c r="I1083" s="1"/>
      <c r="J1083" s="1"/>
      <c r="K1083" s="1"/>
    </row>
    <row r="1084" spans="6:11" ht="11.25" x14ac:dyDescent="0.25">
      <c r="F1084" s="1"/>
      <c r="G1084" s="1"/>
      <c r="H1084" s="1"/>
      <c r="I1084" s="1"/>
      <c r="J1084" s="1"/>
      <c r="K1084" s="1"/>
    </row>
    <row r="1085" spans="6:11" ht="11.25" x14ac:dyDescent="0.25">
      <c r="F1085" s="1"/>
      <c r="G1085" s="1"/>
      <c r="H1085" s="1"/>
      <c r="I1085" s="1"/>
      <c r="J1085" s="1"/>
      <c r="K1085" s="1"/>
    </row>
    <row r="1086" spans="6:11" ht="11.25" x14ac:dyDescent="0.25">
      <c r="F1086" s="1"/>
      <c r="G1086" s="1"/>
      <c r="H1086" s="1"/>
      <c r="I1086" s="1"/>
      <c r="J1086" s="1"/>
      <c r="K1086" s="1"/>
    </row>
    <row r="1087" spans="6:11" ht="11.25" x14ac:dyDescent="0.25">
      <c r="F1087" s="1"/>
      <c r="G1087" s="1"/>
      <c r="H1087" s="1"/>
      <c r="I1087" s="1"/>
      <c r="J1087" s="1"/>
      <c r="K1087" s="1"/>
    </row>
    <row r="1088" spans="6:11" ht="11.25" x14ac:dyDescent="0.25">
      <c r="F1088" s="1"/>
      <c r="G1088" s="1"/>
      <c r="H1088" s="1"/>
      <c r="I1088" s="1"/>
      <c r="J1088" s="1"/>
      <c r="K1088" s="1"/>
    </row>
    <row r="1089" spans="6:11" ht="11.25" x14ac:dyDescent="0.25">
      <c r="F1089" s="1"/>
      <c r="G1089" s="1"/>
      <c r="H1089" s="1"/>
      <c r="I1089" s="1"/>
      <c r="J1089" s="1"/>
      <c r="K1089" s="1"/>
    </row>
    <row r="1090" spans="6:11" ht="11.25" x14ac:dyDescent="0.25">
      <c r="F1090" s="1"/>
      <c r="G1090" s="1"/>
      <c r="H1090" s="1"/>
      <c r="I1090" s="1"/>
      <c r="J1090" s="1"/>
      <c r="K1090" s="1"/>
    </row>
    <row r="1091" spans="6:11" ht="11.25" x14ac:dyDescent="0.25">
      <c r="F1091" s="1"/>
      <c r="G1091" s="1"/>
      <c r="H1091" s="1"/>
      <c r="I1091" s="1"/>
      <c r="J1091" s="1"/>
      <c r="K1091" s="1"/>
    </row>
    <row r="1092" spans="6:11" ht="11.25" x14ac:dyDescent="0.25">
      <c r="F1092" s="1"/>
      <c r="G1092" s="1"/>
      <c r="H1092" s="1"/>
      <c r="I1092" s="1"/>
      <c r="J1092" s="1"/>
      <c r="K1092" s="1"/>
    </row>
    <row r="1093" spans="6:11" ht="11.25" x14ac:dyDescent="0.25">
      <c r="F1093" s="1"/>
      <c r="G1093" s="1"/>
      <c r="H1093" s="1"/>
      <c r="I1093" s="1"/>
      <c r="J1093" s="1"/>
      <c r="K1093" s="1"/>
    </row>
    <row r="1094" spans="6:11" ht="11.25" x14ac:dyDescent="0.25">
      <c r="F1094" s="1"/>
      <c r="G1094" s="1"/>
      <c r="H1094" s="1"/>
      <c r="I1094" s="1"/>
      <c r="J1094" s="1"/>
      <c r="K1094" s="1"/>
    </row>
    <row r="1095" spans="6:11" ht="11.25" x14ac:dyDescent="0.25">
      <c r="F1095" s="1"/>
      <c r="G1095" s="1"/>
      <c r="H1095" s="1"/>
      <c r="I1095" s="1"/>
      <c r="J1095" s="1"/>
      <c r="K1095" s="1"/>
    </row>
    <row r="1096" spans="6:11" ht="11.25" x14ac:dyDescent="0.25">
      <c r="F1096" s="1"/>
      <c r="G1096" s="1"/>
      <c r="H1096" s="1"/>
      <c r="I1096" s="1"/>
      <c r="J1096" s="1"/>
      <c r="K1096" s="1"/>
    </row>
    <row r="1097" spans="6:11" ht="11.25" x14ac:dyDescent="0.25">
      <c r="F1097" s="1"/>
      <c r="G1097" s="1"/>
      <c r="H1097" s="1"/>
      <c r="I1097" s="1"/>
      <c r="J1097" s="1"/>
      <c r="K1097" s="1"/>
    </row>
    <row r="1098" spans="6:11" ht="11.25" x14ac:dyDescent="0.25">
      <c r="F1098" s="1"/>
      <c r="G1098" s="1"/>
      <c r="H1098" s="1"/>
      <c r="I1098" s="1"/>
      <c r="J1098" s="1"/>
      <c r="K1098" s="1"/>
    </row>
    <row r="1099" spans="6:11" ht="11.25" x14ac:dyDescent="0.25">
      <c r="F1099" s="1"/>
      <c r="G1099" s="1"/>
      <c r="H1099" s="1"/>
      <c r="I1099" s="1"/>
      <c r="J1099" s="1"/>
      <c r="K1099" s="1"/>
    </row>
    <row r="1100" spans="6:11" ht="11.25" x14ac:dyDescent="0.25">
      <c r="F1100" s="1"/>
      <c r="G1100" s="1"/>
      <c r="H1100" s="1"/>
      <c r="I1100" s="1"/>
      <c r="J1100" s="1"/>
      <c r="K1100" s="1"/>
    </row>
    <row r="1101" spans="6:11" ht="11.25" x14ac:dyDescent="0.25">
      <c r="F1101" s="1"/>
      <c r="G1101" s="1"/>
      <c r="H1101" s="1"/>
      <c r="I1101" s="1"/>
      <c r="J1101" s="1"/>
      <c r="K1101" s="1"/>
    </row>
    <row r="1102" spans="6:11" ht="11.25" x14ac:dyDescent="0.25">
      <c r="F1102" s="1"/>
      <c r="G1102" s="1"/>
      <c r="H1102" s="1"/>
      <c r="I1102" s="1"/>
      <c r="J1102" s="1"/>
      <c r="K1102" s="1"/>
    </row>
    <row r="1103" spans="6:11" ht="11.25" x14ac:dyDescent="0.25">
      <c r="F1103" s="1"/>
      <c r="G1103" s="1"/>
      <c r="H1103" s="1"/>
      <c r="I1103" s="1"/>
      <c r="J1103" s="1"/>
      <c r="K1103" s="1"/>
    </row>
    <row r="1104" spans="6:11" ht="11.25" x14ac:dyDescent="0.25">
      <c r="F1104" s="1"/>
      <c r="G1104" s="1"/>
      <c r="H1104" s="1"/>
      <c r="I1104" s="1"/>
      <c r="J1104" s="1"/>
      <c r="K1104" s="1"/>
    </row>
    <row r="1105" spans="6:11" ht="11.25" x14ac:dyDescent="0.25">
      <c r="F1105" s="1"/>
      <c r="G1105" s="1"/>
      <c r="H1105" s="1"/>
      <c r="I1105" s="1"/>
      <c r="J1105" s="1"/>
      <c r="K1105" s="1"/>
    </row>
    <row r="1106" spans="6:11" ht="11.25" x14ac:dyDescent="0.25">
      <c r="F1106" s="1"/>
      <c r="G1106" s="1"/>
      <c r="H1106" s="1"/>
      <c r="I1106" s="1"/>
      <c r="J1106" s="1"/>
      <c r="K1106" s="1"/>
    </row>
    <row r="1107" spans="6:11" ht="11.25" x14ac:dyDescent="0.25">
      <c r="F1107" s="1"/>
      <c r="G1107" s="1"/>
      <c r="H1107" s="1"/>
      <c r="I1107" s="1"/>
      <c r="J1107" s="1"/>
      <c r="K1107" s="1"/>
    </row>
    <row r="1108" spans="6:11" ht="11.25" x14ac:dyDescent="0.25">
      <c r="F1108" s="1"/>
      <c r="G1108" s="1"/>
      <c r="H1108" s="1"/>
      <c r="I1108" s="1"/>
      <c r="J1108" s="1"/>
      <c r="K1108" s="1"/>
    </row>
    <row r="1109" spans="6:11" ht="11.25" x14ac:dyDescent="0.25">
      <c r="F1109" s="1"/>
      <c r="G1109" s="1"/>
      <c r="H1109" s="1"/>
      <c r="I1109" s="1"/>
      <c r="J1109" s="1"/>
      <c r="K1109" s="1"/>
    </row>
    <row r="1110" spans="6:11" ht="11.25" x14ac:dyDescent="0.25">
      <c r="F1110" s="1"/>
      <c r="G1110" s="1"/>
      <c r="H1110" s="1"/>
      <c r="I1110" s="1"/>
      <c r="J1110" s="1"/>
      <c r="K1110" s="1"/>
    </row>
    <row r="1111" spans="6:11" ht="11.25" x14ac:dyDescent="0.25">
      <c r="F1111" s="1"/>
      <c r="G1111" s="1"/>
      <c r="H1111" s="1"/>
      <c r="I1111" s="1"/>
      <c r="J1111" s="1"/>
      <c r="K1111" s="1"/>
    </row>
    <row r="1112" spans="6:11" ht="11.25" x14ac:dyDescent="0.25">
      <c r="F1112" s="1"/>
      <c r="G1112" s="1"/>
      <c r="H1112" s="1"/>
      <c r="I1112" s="1"/>
      <c r="J1112" s="1"/>
      <c r="K1112" s="1"/>
    </row>
    <row r="1113" spans="6:11" ht="11.25" x14ac:dyDescent="0.25">
      <c r="F1113" s="1"/>
      <c r="G1113" s="1"/>
      <c r="H1113" s="1"/>
      <c r="I1113" s="1"/>
      <c r="J1113" s="1"/>
      <c r="K1113" s="1"/>
    </row>
    <row r="1114" spans="6:11" ht="11.25" x14ac:dyDescent="0.25">
      <c r="F1114" s="1"/>
      <c r="G1114" s="1"/>
      <c r="H1114" s="1"/>
      <c r="I1114" s="1"/>
      <c r="J1114" s="1"/>
      <c r="K1114" s="1"/>
    </row>
    <row r="1115" spans="6:11" ht="11.25" x14ac:dyDescent="0.25">
      <c r="F1115" s="1"/>
      <c r="G1115" s="1"/>
      <c r="H1115" s="1"/>
      <c r="I1115" s="1"/>
      <c r="J1115" s="1"/>
      <c r="K1115" s="1"/>
    </row>
    <row r="1116" spans="6:11" ht="11.25" x14ac:dyDescent="0.25">
      <c r="F1116" s="1"/>
      <c r="G1116" s="1"/>
      <c r="H1116" s="1"/>
      <c r="I1116" s="1"/>
      <c r="J1116" s="1"/>
      <c r="K1116" s="1"/>
    </row>
    <row r="1117" spans="6:11" ht="11.25" x14ac:dyDescent="0.25">
      <c r="F1117" s="1"/>
      <c r="G1117" s="1"/>
      <c r="H1117" s="1"/>
      <c r="I1117" s="1"/>
      <c r="J1117" s="1"/>
      <c r="K1117" s="1"/>
    </row>
    <row r="1118" spans="6:11" ht="11.25" x14ac:dyDescent="0.25">
      <c r="F1118" s="1"/>
      <c r="G1118" s="1"/>
      <c r="H1118" s="1"/>
      <c r="I1118" s="1"/>
      <c r="J1118" s="1"/>
      <c r="K1118" s="1"/>
    </row>
    <row r="1119" spans="6:11" ht="11.25" x14ac:dyDescent="0.25">
      <c r="F1119" s="1"/>
      <c r="G1119" s="1"/>
      <c r="H1119" s="1"/>
      <c r="I1119" s="1"/>
      <c r="J1119" s="1"/>
      <c r="K1119" s="1"/>
    </row>
    <row r="1120" spans="6:11" ht="11.25" x14ac:dyDescent="0.25">
      <c r="F1120" s="1"/>
      <c r="G1120" s="1"/>
      <c r="H1120" s="1"/>
      <c r="I1120" s="1"/>
      <c r="J1120" s="1"/>
      <c r="K1120" s="1"/>
    </row>
    <row r="1121" spans="6:11" ht="11.25" x14ac:dyDescent="0.25">
      <c r="F1121" s="1"/>
      <c r="G1121" s="1"/>
      <c r="H1121" s="1"/>
      <c r="I1121" s="1"/>
      <c r="J1121" s="1"/>
      <c r="K1121" s="1"/>
    </row>
    <row r="1122" spans="6:11" ht="11.25" x14ac:dyDescent="0.25">
      <c r="F1122" s="1"/>
      <c r="G1122" s="1"/>
      <c r="H1122" s="1"/>
      <c r="I1122" s="1"/>
      <c r="J1122" s="1"/>
      <c r="K1122" s="1"/>
    </row>
    <row r="1123" spans="6:11" ht="11.25" x14ac:dyDescent="0.25">
      <c r="F1123" s="1"/>
      <c r="G1123" s="1"/>
      <c r="H1123" s="1"/>
      <c r="I1123" s="1"/>
      <c r="J1123" s="1"/>
      <c r="K1123" s="1"/>
    </row>
    <row r="1124" spans="6:11" ht="11.25" x14ac:dyDescent="0.25">
      <c r="F1124" s="1"/>
      <c r="G1124" s="1"/>
      <c r="H1124" s="1"/>
      <c r="I1124" s="1"/>
      <c r="J1124" s="1"/>
      <c r="K1124" s="1"/>
    </row>
    <row r="1125" spans="6:11" ht="11.25" x14ac:dyDescent="0.25">
      <c r="F1125" s="1"/>
      <c r="G1125" s="1"/>
      <c r="H1125" s="1"/>
      <c r="I1125" s="1"/>
      <c r="J1125" s="1"/>
      <c r="K1125" s="1"/>
    </row>
    <row r="1126" spans="6:11" ht="11.25" x14ac:dyDescent="0.25">
      <c r="F1126" s="1"/>
      <c r="G1126" s="1"/>
      <c r="H1126" s="1"/>
      <c r="I1126" s="1"/>
      <c r="J1126" s="1"/>
      <c r="K1126" s="1"/>
    </row>
    <row r="1127" spans="6:11" ht="11.25" x14ac:dyDescent="0.25">
      <c r="F1127" s="1"/>
      <c r="G1127" s="1"/>
      <c r="H1127" s="1"/>
      <c r="I1127" s="1"/>
      <c r="J1127" s="1"/>
      <c r="K1127" s="1"/>
    </row>
    <row r="1128" spans="6:11" ht="11.25" x14ac:dyDescent="0.25">
      <c r="F1128" s="1"/>
      <c r="G1128" s="1"/>
      <c r="H1128" s="1"/>
      <c r="I1128" s="1"/>
      <c r="J1128" s="1"/>
      <c r="K1128" s="1"/>
    </row>
    <row r="1129" spans="6:11" ht="11.25" x14ac:dyDescent="0.25">
      <c r="F1129" s="1"/>
      <c r="G1129" s="1"/>
      <c r="H1129" s="1"/>
      <c r="I1129" s="1"/>
      <c r="J1129" s="1"/>
      <c r="K1129" s="1"/>
    </row>
    <row r="1130" spans="6:11" ht="11.25" x14ac:dyDescent="0.25">
      <c r="F1130" s="1"/>
      <c r="G1130" s="1"/>
      <c r="H1130" s="1"/>
      <c r="I1130" s="1"/>
      <c r="J1130" s="1"/>
      <c r="K1130" s="1"/>
    </row>
    <row r="1131" spans="6:11" ht="11.25" x14ac:dyDescent="0.25">
      <c r="F1131" s="1"/>
      <c r="G1131" s="1"/>
      <c r="H1131" s="1"/>
      <c r="I1131" s="1"/>
      <c r="J1131" s="1"/>
      <c r="K1131" s="1"/>
    </row>
    <row r="1132" spans="6:11" ht="11.25" x14ac:dyDescent="0.25">
      <c r="F1132" s="1"/>
      <c r="G1132" s="1"/>
      <c r="H1132" s="1"/>
      <c r="I1132" s="1"/>
      <c r="J1132" s="1"/>
      <c r="K1132" s="1"/>
    </row>
    <row r="1133" spans="6:11" ht="11.25" x14ac:dyDescent="0.25">
      <c r="F1133" s="1"/>
      <c r="G1133" s="1"/>
      <c r="H1133" s="1"/>
      <c r="I1133" s="1"/>
      <c r="J1133" s="1"/>
      <c r="K1133" s="1"/>
    </row>
    <row r="1134" spans="6:11" ht="11.25" x14ac:dyDescent="0.25">
      <c r="F1134" s="1"/>
      <c r="G1134" s="1"/>
      <c r="H1134" s="1"/>
      <c r="I1134" s="1"/>
      <c r="J1134" s="1"/>
      <c r="K1134" s="1"/>
    </row>
    <row r="1135" spans="6:11" ht="11.25" x14ac:dyDescent="0.25">
      <c r="F1135" s="1"/>
      <c r="G1135" s="1"/>
      <c r="H1135" s="1"/>
      <c r="I1135" s="1"/>
      <c r="J1135" s="1"/>
      <c r="K1135" s="1"/>
    </row>
    <row r="1136" spans="6:11" ht="11.25" x14ac:dyDescent="0.25">
      <c r="F1136" s="1"/>
      <c r="G1136" s="1"/>
      <c r="H1136" s="1"/>
      <c r="I1136" s="1"/>
      <c r="J1136" s="1"/>
      <c r="K1136" s="1"/>
    </row>
    <row r="1137" spans="6:11" ht="11.25" x14ac:dyDescent="0.25">
      <c r="F1137" s="1"/>
      <c r="G1137" s="1"/>
      <c r="H1137" s="1"/>
      <c r="I1137" s="1"/>
      <c r="J1137" s="1"/>
      <c r="K1137" s="1"/>
    </row>
    <row r="1138" spans="6:11" ht="11.25" x14ac:dyDescent="0.25">
      <c r="F1138" s="1"/>
      <c r="G1138" s="1"/>
      <c r="H1138" s="1"/>
      <c r="I1138" s="1"/>
      <c r="J1138" s="1"/>
      <c r="K1138" s="1"/>
    </row>
    <row r="1139" spans="6:11" ht="11.25" x14ac:dyDescent="0.25">
      <c r="F1139" s="1"/>
      <c r="G1139" s="1"/>
      <c r="H1139" s="1"/>
      <c r="I1139" s="1"/>
      <c r="J1139" s="1"/>
      <c r="K1139" s="1"/>
    </row>
    <row r="1140" spans="6:11" ht="11.25" x14ac:dyDescent="0.25">
      <c r="F1140" s="1"/>
      <c r="G1140" s="1"/>
      <c r="H1140" s="1"/>
      <c r="I1140" s="1"/>
      <c r="J1140" s="1"/>
      <c r="K1140" s="1"/>
    </row>
    <row r="1141" spans="6:11" ht="11.25" x14ac:dyDescent="0.25">
      <c r="F1141" s="1"/>
      <c r="G1141" s="1"/>
      <c r="H1141" s="1"/>
      <c r="I1141" s="1"/>
      <c r="J1141" s="1"/>
      <c r="K1141" s="1"/>
    </row>
    <row r="1142" spans="6:11" ht="11.25" x14ac:dyDescent="0.25">
      <c r="F1142" s="1"/>
      <c r="G1142" s="1"/>
      <c r="H1142" s="1"/>
      <c r="I1142" s="1"/>
      <c r="J1142" s="1"/>
      <c r="K1142" s="1"/>
    </row>
    <row r="1143" spans="6:11" ht="11.25" x14ac:dyDescent="0.25">
      <c r="F1143" s="1"/>
      <c r="G1143" s="1"/>
      <c r="H1143" s="1"/>
      <c r="I1143" s="1"/>
      <c r="J1143" s="1"/>
      <c r="K1143" s="1"/>
    </row>
    <row r="1144" spans="6:11" ht="11.25" x14ac:dyDescent="0.25">
      <c r="F1144" s="1"/>
      <c r="G1144" s="1"/>
      <c r="H1144" s="1"/>
      <c r="I1144" s="1"/>
      <c r="J1144" s="1"/>
      <c r="K1144" s="1"/>
    </row>
    <row r="1145" spans="6:11" ht="11.25" x14ac:dyDescent="0.25">
      <c r="F1145" s="1"/>
      <c r="G1145" s="1"/>
      <c r="H1145" s="1"/>
      <c r="I1145" s="1"/>
      <c r="J1145" s="1"/>
      <c r="K1145" s="1"/>
    </row>
    <row r="1146" spans="6:11" ht="11.25" x14ac:dyDescent="0.25">
      <c r="F1146" s="1"/>
      <c r="G1146" s="1"/>
      <c r="H1146" s="1"/>
      <c r="I1146" s="1"/>
      <c r="J1146" s="1"/>
      <c r="K1146" s="1"/>
    </row>
    <row r="1147" spans="6:11" ht="11.25" x14ac:dyDescent="0.25">
      <c r="F1147" s="1"/>
      <c r="G1147" s="1"/>
      <c r="H1147" s="1"/>
      <c r="I1147" s="1"/>
      <c r="J1147" s="1"/>
      <c r="K1147" s="1"/>
    </row>
    <row r="1148" spans="6:11" ht="11.25" x14ac:dyDescent="0.25">
      <c r="F1148" s="1"/>
      <c r="G1148" s="1"/>
      <c r="H1148" s="1"/>
      <c r="I1148" s="1"/>
      <c r="J1148" s="1"/>
      <c r="K1148" s="1"/>
    </row>
    <row r="1149" spans="6:11" ht="11.25" x14ac:dyDescent="0.25">
      <c r="F1149" s="1"/>
      <c r="G1149" s="1"/>
      <c r="H1149" s="1"/>
      <c r="I1149" s="1"/>
      <c r="J1149" s="1"/>
      <c r="K1149" s="1"/>
    </row>
    <row r="1150" spans="6:11" ht="11.25" x14ac:dyDescent="0.25">
      <c r="F1150" s="1"/>
      <c r="G1150" s="1"/>
      <c r="H1150" s="1"/>
      <c r="I1150" s="1"/>
      <c r="J1150" s="1"/>
      <c r="K1150" s="1"/>
    </row>
    <row r="1151" spans="6:11" ht="11.25" x14ac:dyDescent="0.25">
      <c r="F1151" s="1"/>
      <c r="G1151" s="1"/>
      <c r="H1151" s="1"/>
      <c r="I1151" s="1"/>
      <c r="J1151" s="1"/>
      <c r="K1151" s="1"/>
    </row>
    <row r="1152" spans="6:11" ht="11.25" x14ac:dyDescent="0.25">
      <c r="F1152" s="1"/>
      <c r="G1152" s="1"/>
      <c r="H1152" s="1"/>
      <c r="I1152" s="1"/>
      <c r="J1152" s="1"/>
      <c r="K1152" s="1"/>
    </row>
    <row r="1153" spans="6:11" ht="11.25" x14ac:dyDescent="0.25">
      <c r="F1153" s="1"/>
      <c r="G1153" s="1"/>
      <c r="H1153" s="1"/>
      <c r="I1153" s="1"/>
      <c r="J1153" s="1"/>
      <c r="K1153" s="1"/>
    </row>
    <row r="1154" spans="6:11" ht="11.25" x14ac:dyDescent="0.25">
      <c r="F1154" s="1"/>
      <c r="G1154" s="1"/>
      <c r="H1154" s="1"/>
      <c r="I1154" s="1"/>
      <c r="J1154" s="1"/>
      <c r="K1154" s="1"/>
    </row>
    <row r="1155" spans="6:11" ht="11.25" x14ac:dyDescent="0.25">
      <c r="F1155" s="1"/>
      <c r="G1155" s="1"/>
      <c r="H1155" s="1"/>
      <c r="I1155" s="1"/>
      <c r="J1155" s="1"/>
      <c r="K1155" s="1"/>
    </row>
    <row r="1156" spans="6:11" ht="11.25" x14ac:dyDescent="0.25">
      <c r="F1156" s="1"/>
      <c r="G1156" s="1"/>
      <c r="H1156" s="1"/>
      <c r="I1156" s="1"/>
      <c r="J1156" s="1"/>
      <c r="K1156" s="1"/>
    </row>
    <row r="1157" spans="6:11" ht="11.25" x14ac:dyDescent="0.25">
      <c r="F1157" s="1"/>
      <c r="G1157" s="1"/>
      <c r="H1157" s="1"/>
      <c r="I1157" s="1"/>
      <c r="J1157" s="1"/>
      <c r="K1157" s="1"/>
    </row>
    <row r="1158" spans="6:11" ht="11.25" x14ac:dyDescent="0.25">
      <c r="F1158" s="1"/>
      <c r="G1158" s="1"/>
      <c r="H1158" s="1"/>
      <c r="I1158" s="1"/>
      <c r="J1158" s="1"/>
      <c r="K1158" s="1"/>
    </row>
    <row r="1159" spans="6:11" ht="11.25" x14ac:dyDescent="0.25">
      <c r="F1159" s="1"/>
      <c r="G1159" s="1"/>
      <c r="H1159" s="1"/>
      <c r="I1159" s="1"/>
      <c r="J1159" s="1"/>
      <c r="K1159" s="1"/>
    </row>
    <row r="1160" spans="6:11" ht="11.25" x14ac:dyDescent="0.25">
      <c r="F1160" s="1"/>
      <c r="G1160" s="1"/>
      <c r="H1160" s="1"/>
      <c r="I1160" s="1"/>
      <c r="J1160" s="1"/>
      <c r="K1160" s="1"/>
    </row>
    <row r="1161" spans="6:11" ht="11.25" x14ac:dyDescent="0.25">
      <c r="F1161" s="1"/>
      <c r="G1161" s="1"/>
      <c r="H1161" s="1"/>
      <c r="I1161" s="1"/>
      <c r="J1161" s="1"/>
      <c r="K1161" s="1"/>
    </row>
    <row r="1162" spans="6:11" ht="11.25" x14ac:dyDescent="0.25">
      <c r="F1162" s="1"/>
      <c r="G1162" s="1"/>
      <c r="H1162" s="1"/>
      <c r="I1162" s="1"/>
      <c r="J1162" s="1"/>
      <c r="K1162" s="1"/>
    </row>
    <row r="1163" spans="6:11" ht="11.25" x14ac:dyDescent="0.25">
      <c r="F1163" s="1"/>
      <c r="G1163" s="1"/>
      <c r="H1163" s="1"/>
      <c r="I1163" s="1"/>
      <c r="J1163" s="1"/>
      <c r="K1163" s="1"/>
    </row>
    <row r="1164" spans="6:11" ht="11.25" x14ac:dyDescent="0.25">
      <c r="F1164" s="1"/>
      <c r="G1164" s="1"/>
      <c r="H1164" s="1"/>
      <c r="I1164" s="1"/>
      <c r="J1164" s="1"/>
      <c r="K1164" s="1"/>
    </row>
    <row r="1165" spans="6:11" ht="11.25" x14ac:dyDescent="0.25">
      <c r="F1165" s="1"/>
      <c r="G1165" s="1"/>
      <c r="H1165" s="1"/>
      <c r="I1165" s="1"/>
      <c r="J1165" s="1"/>
      <c r="K1165" s="1"/>
    </row>
    <row r="1166" spans="6:11" ht="11.25" x14ac:dyDescent="0.25">
      <c r="F1166" s="1"/>
      <c r="G1166" s="1"/>
      <c r="H1166" s="1"/>
      <c r="I1166" s="1"/>
      <c r="J1166" s="1"/>
      <c r="K1166" s="1"/>
    </row>
    <row r="1167" spans="6:11" ht="11.25" x14ac:dyDescent="0.25">
      <c r="F1167" s="1"/>
      <c r="G1167" s="1"/>
      <c r="H1167" s="1"/>
      <c r="I1167" s="1"/>
      <c r="J1167" s="1"/>
      <c r="K1167" s="1"/>
    </row>
    <row r="1168" spans="6:11" ht="11.25" x14ac:dyDescent="0.25">
      <c r="F1168" s="1"/>
      <c r="G1168" s="1"/>
      <c r="H1168" s="1"/>
      <c r="I1168" s="1"/>
      <c r="J1168" s="1"/>
      <c r="K1168" s="1"/>
    </row>
    <row r="1169" spans="6:11" ht="11.25" x14ac:dyDescent="0.25">
      <c r="F1169" s="1"/>
      <c r="G1169" s="1"/>
      <c r="H1169" s="1"/>
      <c r="I1169" s="1"/>
      <c r="J1169" s="1"/>
      <c r="K1169" s="1"/>
    </row>
    <row r="1170" spans="6:11" ht="11.25" x14ac:dyDescent="0.25">
      <c r="F1170" s="1"/>
      <c r="G1170" s="1"/>
      <c r="H1170" s="1"/>
      <c r="I1170" s="1"/>
      <c r="J1170" s="1"/>
      <c r="K1170" s="1"/>
    </row>
    <row r="1171" spans="6:11" ht="11.25" x14ac:dyDescent="0.25">
      <c r="F1171" s="1"/>
      <c r="G1171" s="1"/>
      <c r="H1171" s="1"/>
      <c r="I1171" s="1"/>
      <c r="J1171" s="1"/>
      <c r="K1171" s="1"/>
    </row>
    <row r="1172" spans="6:11" ht="11.25" x14ac:dyDescent="0.25">
      <c r="F1172" s="1"/>
      <c r="G1172" s="1"/>
      <c r="H1172" s="1"/>
      <c r="I1172" s="1"/>
      <c r="J1172" s="1"/>
      <c r="K1172" s="1"/>
    </row>
    <row r="1173" spans="6:11" ht="11.25" x14ac:dyDescent="0.25">
      <c r="F1173" s="1"/>
      <c r="G1173" s="1"/>
      <c r="H1173" s="1"/>
      <c r="I1173" s="1"/>
      <c r="J1173" s="1"/>
      <c r="K1173" s="1"/>
    </row>
    <row r="1174" spans="6:11" ht="11.25" x14ac:dyDescent="0.25">
      <c r="F1174" s="1"/>
      <c r="G1174" s="1"/>
      <c r="H1174" s="1"/>
      <c r="I1174" s="1"/>
      <c r="J1174" s="1"/>
      <c r="K1174" s="1"/>
    </row>
    <row r="1175" spans="6:11" ht="11.25" x14ac:dyDescent="0.25">
      <c r="F1175" s="1"/>
      <c r="G1175" s="1"/>
      <c r="H1175" s="1"/>
      <c r="I1175" s="1"/>
      <c r="J1175" s="1"/>
      <c r="K1175" s="1"/>
    </row>
    <row r="1176" spans="6:11" ht="11.25" x14ac:dyDescent="0.25">
      <c r="F1176" s="1"/>
      <c r="G1176" s="1"/>
      <c r="H1176" s="1"/>
      <c r="I1176" s="1"/>
      <c r="J1176" s="1"/>
      <c r="K1176" s="1"/>
    </row>
    <row r="1177" spans="6:11" ht="11.25" x14ac:dyDescent="0.25">
      <c r="F1177" s="1"/>
      <c r="G1177" s="1"/>
      <c r="H1177" s="1"/>
      <c r="I1177" s="1"/>
      <c r="J1177" s="1"/>
      <c r="K1177" s="1"/>
    </row>
    <row r="1178" spans="6:11" ht="11.25" x14ac:dyDescent="0.25">
      <c r="F1178" s="1"/>
      <c r="G1178" s="1"/>
      <c r="H1178" s="1"/>
      <c r="I1178" s="1"/>
      <c r="J1178" s="1"/>
      <c r="K1178" s="1"/>
    </row>
    <row r="1179" spans="6:11" ht="11.25" x14ac:dyDescent="0.25">
      <c r="F1179" s="1"/>
      <c r="G1179" s="1"/>
      <c r="H1179" s="1"/>
      <c r="I1179" s="1"/>
      <c r="J1179" s="1"/>
      <c r="K1179" s="1"/>
    </row>
    <row r="1180" spans="6:11" ht="11.25" x14ac:dyDescent="0.25">
      <c r="F1180" s="1"/>
      <c r="G1180" s="1"/>
      <c r="H1180" s="1"/>
      <c r="I1180" s="1"/>
      <c r="J1180" s="1"/>
      <c r="K1180" s="1"/>
    </row>
    <row r="1181" spans="6:11" ht="11.25" x14ac:dyDescent="0.25">
      <c r="F1181" s="1"/>
      <c r="G1181" s="1"/>
      <c r="H1181" s="1"/>
      <c r="I1181" s="1"/>
      <c r="J1181" s="1"/>
      <c r="K1181" s="1"/>
    </row>
    <row r="1182" spans="6:11" ht="11.25" x14ac:dyDescent="0.25">
      <c r="F1182" s="1"/>
      <c r="G1182" s="1"/>
      <c r="H1182" s="1"/>
      <c r="I1182" s="1"/>
      <c r="J1182" s="1"/>
      <c r="K1182" s="1"/>
    </row>
    <row r="1183" spans="6:11" ht="11.25" x14ac:dyDescent="0.25">
      <c r="F1183" s="1"/>
      <c r="G1183" s="1"/>
      <c r="H1183" s="1"/>
      <c r="I1183" s="1"/>
      <c r="J1183" s="1"/>
      <c r="K1183" s="1"/>
    </row>
    <row r="1184" spans="6:11" ht="11.25" x14ac:dyDescent="0.25">
      <c r="F1184" s="1"/>
      <c r="G1184" s="1"/>
      <c r="H1184" s="1"/>
      <c r="I1184" s="1"/>
      <c r="J1184" s="1"/>
      <c r="K1184" s="1"/>
    </row>
    <row r="1185" spans="6:11" ht="11.25" x14ac:dyDescent="0.25">
      <c r="F1185" s="1"/>
      <c r="G1185" s="1"/>
      <c r="H1185" s="1"/>
      <c r="I1185" s="1"/>
      <c r="J1185" s="1"/>
      <c r="K1185" s="1"/>
    </row>
    <row r="1186" spans="6:11" ht="11.25" x14ac:dyDescent="0.25">
      <c r="F1186" s="1"/>
      <c r="G1186" s="1"/>
      <c r="H1186" s="1"/>
      <c r="I1186" s="1"/>
      <c r="J1186" s="1"/>
      <c r="K1186" s="1"/>
    </row>
    <row r="1187" spans="6:11" ht="11.25" x14ac:dyDescent="0.25">
      <c r="F1187" s="1"/>
      <c r="G1187" s="1"/>
      <c r="H1187" s="1"/>
      <c r="I1187" s="1"/>
      <c r="J1187" s="1"/>
      <c r="K1187" s="1"/>
    </row>
    <row r="1188" spans="6:11" ht="11.25" x14ac:dyDescent="0.25">
      <c r="F1188" s="1"/>
      <c r="G1188" s="1"/>
      <c r="H1188" s="1"/>
      <c r="I1188" s="1"/>
      <c r="J1188" s="1"/>
      <c r="K1188" s="1"/>
    </row>
    <row r="1189" spans="6:11" ht="11.25" x14ac:dyDescent="0.25">
      <c r="F1189" s="1"/>
      <c r="G1189" s="1"/>
      <c r="H1189" s="1"/>
      <c r="I1189" s="1"/>
      <c r="J1189" s="1"/>
      <c r="K1189" s="1"/>
    </row>
    <row r="1190" spans="6:11" ht="11.25" x14ac:dyDescent="0.25">
      <c r="F1190" s="1"/>
      <c r="G1190" s="1"/>
      <c r="H1190" s="1"/>
      <c r="I1190" s="1"/>
      <c r="J1190" s="1"/>
      <c r="K1190" s="1"/>
    </row>
    <row r="1191" spans="6:11" ht="11.25" x14ac:dyDescent="0.25">
      <c r="F1191" s="1"/>
      <c r="G1191" s="1"/>
      <c r="H1191" s="1"/>
      <c r="I1191" s="1"/>
      <c r="J1191" s="1"/>
      <c r="K1191" s="1"/>
    </row>
    <row r="1192" spans="6:11" ht="11.25" x14ac:dyDescent="0.25">
      <c r="F1192" s="1"/>
      <c r="G1192" s="1"/>
      <c r="H1192" s="1"/>
      <c r="I1192" s="1"/>
      <c r="J1192" s="1"/>
      <c r="K1192" s="1"/>
    </row>
    <row r="1193" spans="6:11" ht="11.25" x14ac:dyDescent="0.25">
      <c r="F1193" s="1"/>
      <c r="G1193" s="1"/>
      <c r="H1193" s="1"/>
      <c r="I1193" s="1"/>
      <c r="J1193" s="1"/>
      <c r="K1193" s="1"/>
    </row>
    <row r="1194" spans="6:11" ht="11.25" x14ac:dyDescent="0.25">
      <c r="F1194" s="1"/>
      <c r="G1194" s="1"/>
      <c r="H1194" s="1"/>
      <c r="I1194" s="1"/>
      <c r="J1194" s="1"/>
      <c r="K1194" s="1"/>
    </row>
    <row r="1195" spans="6:11" ht="11.25" x14ac:dyDescent="0.25">
      <c r="F1195" s="1"/>
      <c r="G1195" s="1"/>
      <c r="H1195" s="1"/>
      <c r="I1195" s="1"/>
      <c r="J1195" s="1"/>
      <c r="K1195" s="1"/>
    </row>
    <row r="1196" spans="6:11" ht="11.25" x14ac:dyDescent="0.25">
      <c r="F1196" s="1"/>
      <c r="G1196" s="1"/>
      <c r="H1196" s="1"/>
      <c r="I1196" s="1"/>
      <c r="J1196" s="1"/>
      <c r="K1196" s="1"/>
    </row>
    <row r="1197" spans="6:11" ht="11.25" x14ac:dyDescent="0.25">
      <c r="F1197" s="1"/>
      <c r="G1197" s="1"/>
      <c r="H1197" s="1"/>
      <c r="I1197" s="1"/>
      <c r="J1197" s="1"/>
      <c r="K1197" s="1"/>
    </row>
    <row r="1198" spans="6:11" ht="11.25" x14ac:dyDescent="0.25">
      <c r="F1198" s="1"/>
      <c r="G1198" s="1"/>
      <c r="H1198" s="1"/>
      <c r="I1198" s="1"/>
      <c r="J1198" s="1"/>
      <c r="K1198" s="1"/>
    </row>
    <row r="1199" spans="6:11" ht="11.25" x14ac:dyDescent="0.25">
      <c r="F1199" s="1"/>
      <c r="G1199" s="1"/>
      <c r="H1199" s="1"/>
      <c r="I1199" s="1"/>
      <c r="J1199" s="1"/>
      <c r="K1199" s="1"/>
    </row>
    <row r="1200" spans="6:11" ht="11.25" x14ac:dyDescent="0.25">
      <c r="F1200" s="1"/>
      <c r="G1200" s="1"/>
      <c r="H1200" s="1"/>
      <c r="I1200" s="1"/>
      <c r="J1200" s="1"/>
      <c r="K1200" s="1"/>
    </row>
    <row r="1201" spans="6:11" ht="11.25" x14ac:dyDescent="0.25">
      <c r="F1201" s="1"/>
      <c r="G1201" s="1"/>
      <c r="H1201" s="1"/>
      <c r="I1201" s="1"/>
      <c r="J1201" s="1"/>
      <c r="K1201" s="1"/>
    </row>
    <row r="1202" spans="6:11" ht="11.25" x14ac:dyDescent="0.25">
      <c r="F1202" s="1"/>
      <c r="G1202" s="1"/>
      <c r="H1202" s="1"/>
      <c r="I1202" s="1"/>
      <c r="J1202" s="1"/>
      <c r="K1202" s="1"/>
    </row>
    <row r="1203" spans="6:11" ht="11.25" x14ac:dyDescent="0.25">
      <c r="F1203" s="1"/>
      <c r="G1203" s="1"/>
      <c r="H1203" s="1"/>
      <c r="I1203" s="1"/>
      <c r="J1203" s="1"/>
      <c r="K1203" s="1"/>
    </row>
    <row r="1204" spans="6:11" ht="11.25" x14ac:dyDescent="0.25">
      <c r="F1204" s="1"/>
      <c r="G1204" s="1"/>
      <c r="H1204" s="1"/>
      <c r="I1204" s="1"/>
      <c r="J1204" s="1"/>
      <c r="K1204" s="1"/>
    </row>
    <row r="1205" spans="6:11" ht="11.25" x14ac:dyDescent="0.25">
      <c r="F1205" s="1"/>
      <c r="G1205" s="1"/>
      <c r="H1205" s="1"/>
      <c r="I1205" s="1"/>
      <c r="J1205" s="1"/>
      <c r="K1205" s="1"/>
    </row>
    <row r="1206" spans="6:11" ht="11.25" x14ac:dyDescent="0.25">
      <c r="F1206" s="1"/>
      <c r="G1206" s="1"/>
      <c r="H1206" s="1"/>
      <c r="I1206" s="1"/>
      <c r="J1206" s="1"/>
      <c r="K1206" s="1"/>
    </row>
    <row r="1207" spans="6:11" ht="11.25" x14ac:dyDescent="0.25">
      <c r="F1207" s="1"/>
      <c r="G1207" s="1"/>
      <c r="H1207" s="1"/>
      <c r="I1207" s="1"/>
      <c r="J1207" s="1"/>
      <c r="K1207" s="1"/>
    </row>
    <row r="1208" spans="6:11" ht="11.25" x14ac:dyDescent="0.25">
      <c r="F1208" s="1"/>
      <c r="G1208" s="1"/>
      <c r="H1208" s="1"/>
      <c r="I1208" s="1"/>
      <c r="J1208" s="1"/>
      <c r="K1208" s="1"/>
    </row>
    <row r="1209" spans="6:11" ht="11.25" x14ac:dyDescent="0.25">
      <c r="F1209" s="1"/>
      <c r="G1209" s="1"/>
      <c r="H1209" s="1"/>
      <c r="I1209" s="1"/>
      <c r="J1209" s="1"/>
      <c r="K1209" s="1"/>
    </row>
    <row r="1210" spans="6:11" ht="11.25" x14ac:dyDescent="0.25">
      <c r="F1210" s="1"/>
      <c r="G1210" s="1"/>
      <c r="H1210" s="1"/>
      <c r="I1210" s="1"/>
      <c r="J1210" s="1"/>
      <c r="K1210" s="1"/>
    </row>
    <row r="1211" spans="6:11" ht="11.25" x14ac:dyDescent="0.25">
      <c r="F1211" s="1"/>
      <c r="G1211" s="1"/>
      <c r="H1211" s="1"/>
      <c r="I1211" s="1"/>
      <c r="J1211" s="1"/>
      <c r="K1211" s="1"/>
    </row>
    <row r="1212" spans="6:11" ht="11.25" x14ac:dyDescent="0.25">
      <c r="F1212" s="1"/>
      <c r="G1212" s="1"/>
      <c r="H1212" s="1"/>
      <c r="I1212" s="1"/>
      <c r="J1212" s="1"/>
      <c r="K1212" s="1"/>
    </row>
    <row r="1213" spans="6:11" ht="11.25" x14ac:dyDescent="0.25">
      <c r="F1213" s="1"/>
      <c r="G1213" s="1"/>
      <c r="H1213" s="1"/>
      <c r="I1213" s="1"/>
      <c r="J1213" s="1"/>
      <c r="K1213" s="1"/>
    </row>
    <row r="1214" spans="6:11" ht="11.25" x14ac:dyDescent="0.25">
      <c r="F1214" s="1"/>
      <c r="G1214" s="1"/>
      <c r="H1214" s="1"/>
      <c r="I1214" s="1"/>
      <c r="J1214" s="1"/>
      <c r="K1214" s="1"/>
    </row>
    <row r="1215" spans="6:11" ht="11.25" x14ac:dyDescent="0.25">
      <c r="F1215" s="1"/>
      <c r="G1215" s="1"/>
      <c r="H1215" s="1"/>
      <c r="I1215" s="1"/>
      <c r="J1215" s="1"/>
      <c r="K1215" s="1"/>
    </row>
    <row r="1216" spans="6:11" ht="11.25" x14ac:dyDescent="0.25">
      <c r="F1216" s="1"/>
      <c r="G1216" s="1"/>
      <c r="H1216" s="1"/>
      <c r="I1216" s="1"/>
      <c r="J1216" s="1"/>
      <c r="K1216" s="1"/>
    </row>
    <row r="1217" spans="6:11" ht="11.25" x14ac:dyDescent="0.25">
      <c r="F1217" s="1"/>
      <c r="G1217" s="1"/>
      <c r="H1217" s="1"/>
      <c r="I1217" s="1"/>
      <c r="J1217" s="1"/>
      <c r="K1217" s="1"/>
    </row>
    <row r="1218" spans="6:11" ht="11.25" x14ac:dyDescent="0.25">
      <c r="F1218" s="1"/>
      <c r="G1218" s="1"/>
      <c r="H1218" s="1"/>
      <c r="I1218" s="1"/>
      <c r="J1218" s="1"/>
      <c r="K1218" s="1"/>
    </row>
    <row r="1219" spans="6:11" ht="11.25" x14ac:dyDescent="0.25">
      <c r="F1219" s="1"/>
      <c r="G1219" s="1"/>
      <c r="H1219" s="1"/>
      <c r="I1219" s="1"/>
      <c r="J1219" s="1"/>
      <c r="K1219" s="1"/>
    </row>
    <row r="1220" spans="6:11" ht="11.25" x14ac:dyDescent="0.25">
      <c r="F1220" s="1"/>
      <c r="G1220" s="1"/>
      <c r="H1220" s="1"/>
      <c r="I1220" s="1"/>
      <c r="J1220" s="1"/>
      <c r="K1220" s="1"/>
    </row>
    <row r="1221" spans="6:11" ht="11.25" x14ac:dyDescent="0.25">
      <c r="F1221" s="1"/>
      <c r="G1221" s="1"/>
      <c r="H1221" s="1"/>
      <c r="I1221" s="1"/>
      <c r="J1221" s="1"/>
      <c r="K1221" s="1"/>
    </row>
    <row r="1222" spans="6:11" ht="11.25" x14ac:dyDescent="0.25">
      <c r="F1222" s="1"/>
      <c r="G1222" s="1"/>
      <c r="H1222" s="1"/>
      <c r="I1222" s="1"/>
      <c r="J1222" s="1"/>
      <c r="K1222" s="1"/>
    </row>
    <row r="1223" spans="6:11" ht="11.25" x14ac:dyDescent="0.25">
      <c r="F1223" s="1"/>
      <c r="G1223" s="1"/>
      <c r="H1223" s="1"/>
      <c r="I1223" s="1"/>
      <c r="J1223" s="1"/>
      <c r="K1223" s="1"/>
    </row>
    <row r="1224" spans="6:11" ht="11.25" x14ac:dyDescent="0.25">
      <c r="F1224" s="1"/>
      <c r="G1224" s="1"/>
      <c r="H1224" s="1"/>
      <c r="I1224" s="1"/>
      <c r="J1224" s="1"/>
      <c r="K1224" s="1"/>
    </row>
    <row r="1225" spans="6:11" ht="11.25" x14ac:dyDescent="0.25">
      <c r="F1225" s="1"/>
      <c r="G1225" s="1"/>
      <c r="H1225" s="1"/>
      <c r="I1225" s="1"/>
      <c r="J1225" s="1"/>
      <c r="K1225" s="1"/>
    </row>
    <row r="1226" spans="6:11" ht="11.25" x14ac:dyDescent="0.25">
      <c r="F1226" s="1"/>
      <c r="G1226" s="1"/>
      <c r="H1226" s="1"/>
      <c r="I1226" s="1"/>
      <c r="J1226" s="1"/>
      <c r="K1226" s="1"/>
    </row>
    <row r="1227" spans="6:11" ht="11.25" x14ac:dyDescent="0.25">
      <c r="F1227" s="1"/>
      <c r="G1227" s="1"/>
      <c r="H1227" s="1"/>
      <c r="I1227" s="1"/>
      <c r="J1227" s="1"/>
      <c r="K1227" s="1"/>
    </row>
    <row r="1228" spans="6:11" ht="11.25" x14ac:dyDescent="0.25">
      <c r="F1228" s="1"/>
      <c r="G1228" s="1"/>
      <c r="H1228" s="1"/>
      <c r="I1228" s="1"/>
      <c r="J1228" s="1"/>
      <c r="K1228" s="1"/>
    </row>
    <row r="1229" spans="6:11" ht="11.25" x14ac:dyDescent="0.25">
      <c r="F1229" s="1"/>
      <c r="G1229" s="1"/>
      <c r="H1229" s="1"/>
      <c r="I1229" s="1"/>
      <c r="J1229" s="1"/>
      <c r="K1229" s="1"/>
    </row>
    <row r="1230" spans="6:11" ht="11.25" x14ac:dyDescent="0.25">
      <c r="F1230" s="1"/>
      <c r="G1230" s="1"/>
      <c r="H1230" s="1"/>
      <c r="I1230" s="1"/>
      <c r="J1230" s="1"/>
      <c r="K1230" s="1"/>
    </row>
    <row r="1231" spans="6:11" ht="11.25" x14ac:dyDescent="0.25">
      <c r="F1231" s="1"/>
      <c r="G1231" s="1"/>
      <c r="H1231" s="1"/>
      <c r="I1231" s="1"/>
      <c r="J1231" s="1"/>
      <c r="K1231" s="1"/>
    </row>
    <row r="1232" spans="6:11" ht="11.25" x14ac:dyDescent="0.25">
      <c r="F1232" s="1"/>
      <c r="G1232" s="1"/>
      <c r="H1232" s="1"/>
      <c r="I1232" s="1"/>
      <c r="J1232" s="1"/>
      <c r="K1232" s="1"/>
    </row>
    <row r="1233" spans="6:11" ht="11.25" x14ac:dyDescent="0.25">
      <c r="F1233" s="1"/>
      <c r="G1233" s="1"/>
      <c r="H1233" s="1"/>
      <c r="I1233" s="1"/>
      <c r="J1233" s="1"/>
      <c r="K1233" s="1"/>
    </row>
    <row r="1234" spans="6:11" ht="11.25" x14ac:dyDescent="0.25">
      <c r="F1234" s="1"/>
      <c r="G1234" s="1"/>
      <c r="H1234" s="1"/>
      <c r="I1234" s="1"/>
      <c r="J1234" s="1"/>
      <c r="K1234" s="1"/>
    </row>
    <row r="1235" spans="6:11" ht="11.25" x14ac:dyDescent="0.25">
      <c r="F1235" s="1"/>
      <c r="G1235" s="1"/>
      <c r="H1235" s="1"/>
      <c r="I1235" s="1"/>
      <c r="J1235" s="1"/>
      <c r="K1235" s="1"/>
    </row>
    <row r="1236" spans="6:11" ht="11.25" x14ac:dyDescent="0.25">
      <c r="F1236" s="1"/>
      <c r="G1236" s="1"/>
      <c r="H1236" s="1"/>
      <c r="I1236" s="1"/>
      <c r="J1236" s="1"/>
      <c r="K1236" s="1"/>
    </row>
    <row r="1237" spans="6:11" ht="11.25" x14ac:dyDescent="0.25">
      <c r="F1237" s="1"/>
      <c r="G1237" s="1"/>
      <c r="H1237" s="1"/>
      <c r="I1237" s="1"/>
      <c r="J1237" s="1"/>
      <c r="K1237" s="1"/>
    </row>
    <row r="1238" spans="6:11" ht="11.25" x14ac:dyDescent="0.25">
      <c r="F1238" s="1"/>
      <c r="G1238" s="1"/>
      <c r="H1238" s="1"/>
      <c r="I1238" s="1"/>
      <c r="J1238" s="1"/>
      <c r="K1238" s="1"/>
    </row>
    <row r="1239" spans="6:11" ht="11.25" x14ac:dyDescent="0.25">
      <c r="F1239" s="1"/>
      <c r="G1239" s="1"/>
      <c r="H1239" s="1"/>
      <c r="I1239" s="1"/>
      <c r="J1239" s="1"/>
      <c r="K1239" s="1"/>
    </row>
    <row r="1240" spans="6:11" ht="11.25" x14ac:dyDescent="0.25">
      <c r="F1240" s="1"/>
      <c r="G1240" s="1"/>
      <c r="H1240" s="1"/>
      <c r="I1240" s="1"/>
      <c r="J1240" s="1"/>
      <c r="K1240" s="1"/>
    </row>
    <row r="1241" spans="6:11" ht="11.25" x14ac:dyDescent="0.25">
      <c r="F1241" s="1"/>
      <c r="G1241" s="1"/>
      <c r="H1241" s="1"/>
      <c r="I1241" s="1"/>
      <c r="J1241" s="1"/>
      <c r="K1241" s="1"/>
    </row>
    <row r="1242" spans="6:11" ht="11.25" x14ac:dyDescent="0.25">
      <c r="F1242" s="1"/>
      <c r="G1242" s="1"/>
      <c r="H1242" s="1"/>
      <c r="I1242" s="1"/>
      <c r="J1242" s="1"/>
      <c r="K1242" s="1"/>
    </row>
    <row r="1243" spans="6:11" ht="11.25" x14ac:dyDescent="0.25">
      <c r="F1243" s="1"/>
      <c r="G1243" s="1"/>
      <c r="H1243" s="1"/>
      <c r="I1243" s="1"/>
      <c r="J1243" s="1"/>
      <c r="K1243" s="1"/>
    </row>
    <row r="1244" spans="6:11" ht="11.25" x14ac:dyDescent="0.25">
      <c r="F1244" s="1"/>
      <c r="G1244" s="1"/>
      <c r="H1244" s="1"/>
      <c r="I1244" s="1"/>
      <c r="J1244" s="1"/>
      <c r="K1244" s="1"/>
    </row>
    <row r="1245" spans="6:11" ht="11.25" x14ac:dyDescent="0.25">
      <c r="F1245" s="1"/>
      <c r="G1245" s="1"/>
      <c r="H1245" s="1"/>
      <c r="I1245" s="1"/>
      <c r="J1245" s="1"/>
      <c r="K1245" s="1"/>
    </row>
    <row r="1246" spans="6:11" ht="11.25" x14ac:dyDescent="0.25">
      <c r="F1246" s="1"/>
      <c r="G1246" s="1"/>
      <c r="H1246" s="1"/>
      <c r="I1246" s="1"/>
      <c r="J1246" s="1"/>
      <c r="K1246" s="1"/>
    </row>
    <row r="1247" spans="6:11" ht="11.25" x14ac:dyDescent="0.25">
      <c r="F1247" s="1"/>
      <c r="G1247" s="1"/>
      <c r="H1247" s="1"/>
      <c r="I1247" s="1"/>
      <c r="J1247" s="1"/>
      <c r="K1247" s="1"/>
    </row>
    <row r="1248" spans="6:11" ht="11.25" x14ac:dyDescent="0.25">
      <c r="F1248" s="1"/>
      <c r="G1248" s="1"/>
      <c r="H1248" s="1"/>
      <c r="I1248" s="1"/>
      <c r="J1248" s="1"/>
      <c r="K1248" s="1"/>
    </row>
    <row r="1249" spans="2:11" ht="11.25" x14ac:dyDescent="0.25">
      <c r="F1249" s="1"/>
      <c r="G1249" s="1"/>
      <c r="H1249" s="1"/>
      <c r="I1249" s="1"/>
      <c r="J1249" s="1"/>
      <c r="K1249" s="1"/>
    </row>
    <row r="1250" spans="2:11" ht="11.25" x14ac:dyDescent="0.25">
      <c r="F1250" s="1"/>
      <c r="G1250" s="1"/>
      <c r="H1250" s="1"/>
      <c r="I1250" s="1"/>
      <c r="J1250" s="1"/>
      <c r="K1250" s="1"/>
    </row>
    <row r="1251" spans="2:11" ht="11.25" x14ac:dyDescent="0.25">
      <c r="F1251" s="1"/>
      <c r="G1251" s="1"/>
      <c r="H1251" s="1"/>
      <c r="I1251" s="1"/>
      <c r="J1251" s="1"/>
      <c r="K1251" s="1"/>
    </row>
    <row r="1252" spans="2:11" ht="11.25" x14ac:dyDescent="0.25">
      <c r="F1252" s="1"/>
      <c r="G1252" s="1"/>
      <c r="H1252" s="1"/>
      <c r="I1252" s="1"/>
      <c r="J1252" s="1"/>
      <c r="K1252" s="1"/>
    </row>
    <row r="1253" spans="2:11" ht="11.25" x14ac:dyDescent="0.25">
      <c r="F1253" s="1"/>
      <c r="G1253" s="1"/>
      <c r="H1253" s="1"/>
      <c r="I1253" s="1"/>
      <c r="J1253" s="1"/>
      <c r="K1253" s="1"/>
    </row>
    <row r="1254" spans="2:11" ht="11.25" x14ac:dyDescent="0.25">
      <c r="F1254" s="1"/>
      <c r="G1254" s="1"/>
      <c r="H1254" s="1"/>
      <c r="I1254" s="1"/>
      <c r="J1254" s="1"/>
      <c r="K1254" s="1"/>
    </row>
    <row r="1255" spans="2:11" ht="11.25" x14ac:dyDescent="0.25">
      <c r="F1255" s="1"/>
      <c r="G1255" s="1"/>
      <c r="H1255" s="1"/>
      <c r="I1255" s="1"/>
      <c r="J1255" s="1"/>
      <c r="K1255" s="1"/>
    </row>
    <row r="1256" spans="2:11" ht="11.25" x14ac:dyDescent="0.25">
      <c r="F1256" s="1"/>
      <c r="G1256" s="1"/>
      <c r="H1256" s="1"/>
      <c r="I1256" s="1"/>
      <c r="J1256" s="1"/>
      <c r="K1256" s="1"/>
    </row>
    <row r="1257" spans="2:11" ht="11.25" x14ac:dyDescent="0.25">
      <c r="F1257" s="1"/>
      <c r="G1257" s="1"/>
      <c r="H1257" s="1"/>
      <c r="I1257" s="1"/>
      <c r="J1257" s="1"/>
      <c r="K1257" s="1"/>
    </row>
    <row r="1258" spans="2:11" ht="11.25" x14ac:dyDescent="0.25">
      <c r="F1258" s="1"/>
      <c r="G1258" s="1"/>
      <c r="H1258" s="1"/>
      <c r="I1258" s="1"/>
      <c r="J1258" s="1"/>
      <c r="K1258" s="1"/>
    </row>
    <row r="1259" spans="2:11" ht="11.25" x14ac:dyDescent="0.25">
      <c r="F1259" s="1"/>
      <c r="G1259" s="1"/>
      <c r="H1259" s="1"/>
      <c r="I1259" s="1"/>
      <c r="J1259" s="1"/>
      <c r="K1259" s="1"/>
    </row>
    <row r="1260" spans="2:11" x14ac:dyDescent="0.25">
      <c r="B1260" s="14">
        <v>1379</v>
      </c>
    </row>
    <row r="1261" spans="2:11" x14ac:dyDescent="0.25">
      <c r="B1261" s="14">
        <v>1380</v>
      </c>
    </row>
    <row r="1262" spans="2:11" x14ac:dyDescent="0.25">
      <c r="B1262" s="14">
        <v>1381</v>
      </c>
    </row>
    <row r="1263" spans="2:11" x14ac:dyDescent="0.25">
      <c r="B1263" s="14">
        <v>1382</v>
      </c>
    </row>
    <row r="1264" spans="2:11" x14ac:dyDescent="0.25">
      <c r="B1264" s="14">
        <v>1383</v>
      </c>
    </row>
    <row r="1265" spans="2:2" x14ac:dyDescent="0.25">
      <c r="B1265" s="14">
        <v>1384</v>
      </c>
    </row>
    <row r="1266" spans="2:2" x14ac:dyDescent="0.25">
      <c r="B1266" s="14">
        <v>1385</v>
      </c>
    </row>
    <row r="1267" spans="2:2" x14ac:dyDescent="0.25">
      <c r="B1267" s="14">
        <v>1386</v>
      </c>
    </row>
    <row r="1268" spans="2:2" x14ac:dyDescent="0.25">
      <c r="B1268" s="14">
        <v>1387</v>
      </c>
    </row>
    <row r="1269" spans="2:2" x14ac:dyDescent="0.25">
      <c r="B1269" s="14">
        <v>1388</v>
      </c>
    </row>
    <row r="1270" spans="2:2" x14ac:dyDescent="0.25">
      <c r="B1270" s="14">
        <v>1389</v>
      </c>
    </row>
    <row r="1271" spans="2:2" x14ac:dyDescent="0.25">
      <c r="B1271" s="14">
        <v>1390</v>
      </c>
    </row>
    <row r="1272" spans="2:2" x14ac:dyDescent="0.25">
      <c r="B1272" s="14">
        <v>1391</v>
      </c>
    </row>
    <row r="1273" spans="2:2" x14ac:dyDescent="0.25">
      <c r="B1273" s="14">
        <v>1392</v>
      </c>
    </row>
    <row r="1274" spans="2:2" x14ac:dyDescent="0.25">
      <c r="B1274" s="14">
        <v>1393</v>
      </c>
    </row>
    <row r="1275" spans="2:2" x14ac:dyDescent="0.25">
      <c r="B1275" s="14">
        <v>1394</v>
      </c>
    </row>
    <row r="1276" spans="2:2" x14ac:dyDescent="0.25">
      <c r="B1276" s="14">
        <v>1395</v>
      </c>
    </row>
    <row r="1277" spans="2:2" x14ac:dyDescent="0.25">
      <c r="B1277" s="14">
        <v>1396</v>
      </c>
    </row>
    <row r="1278" spans="2:2" x14ac:dyDescent="0.25">
      <c r="B1278" s="14">
        <v>1397</v>
      </c>
    </row>
    <row r="1279" spans="2:2" x14ac:dyDescent="0.25">
      <c r="B1279" s="14">
        <v>1398</v>
      </c>
    </row>
    <row r="1280" spans="2:2" x14ac:dyDescent="0.25">
      <c r="B1280" s="14">
        <v>1399</v>
      </c>
    </row>
    <row r="1281" spans="2:2" x14ac:dyDescent="0.25">
      <c r="B1281" s="14">
        <v>1400</v>
      </c>
    </row>
    <row r="1282" spans="2:2" x14ac:dyDescent="0.25">
      <c r="B1282" s="14">
        <v>1401</v>
      </c>
    </row>
    <row r="1283" spans="2:2" x14ac:dyDescent="0.25">
      <c r="B1283" s="14">
        <v>1402</v>
      </c>
    </row>
    <row r="1284" spans="2:2" x14ac:dyDescent="0.25">
      <c r="B1284" s="14">
        <v>1403</v>
      </c>
    </row>
    <row r="1285" spans="2:2" x14ac:dyDescent="0.25">
      <c r="B1285" s="14">
        <v>1404</v>
      </c>
    </row>
    <row r="1286" spans="2:2" x14ac:dyDescent="0.25">
      <c r="B1286" s="14">
        <v>1405</v>
      </c>
    </row>
    <row r="1287" spans="2:2" x14ac:dyDescent="0.25">
      <c r="B1287" s="14">
        <v>1406</v>
      </c>
    </row>
    <row r="1288" spans="2:2" x14ac:dyDescent="0.25">
      <c r="B1288" s="14">
        <v>1407</v>
      </c>
    </row>
    <row r="1289" spans="2:2" x14ac:dyDescent="0.25">
      <c r="B1289" s="14">
        <v>1408</v>
      </c>
    </row>
    <row r="1290" spans="2:2" x14ac:dyDescent="0.25">
      <c r="B1290" s="14">
        <v>1409</v>
      </c>
    </row>
    <row r="1291" spans="2:2" x14ac:dyDescent="0.25">
      <c r="B1291" s="14">
        <v>1410</v>
      </c>
    </row>
    <row r="1292" spans="2:2" x14ac:dyDescent="0.25">
      <c r="B1292" s="14">
        <v>1411</v>
      </c>
    </row>
    <row r="1293" spans="2:2" x14ac:dyDescent="0.25">
      <c r="B1293" s="14">
        <v>1412</v>
      </c>
    </row>
    <row r="1294" spans="2:2" x14ac:dyDescent="0.25">
      <c r="B1294" s="14">
        <v>1413</v>
      </c>
    </row>
    <row r="1295" spans="2:2" x14ac:dyDescent="0.25">
      <c r="B1295" s="14">
        <v>1414</v>
      </c>
    </row>
    <row r="1296" spans="2:2" x14ac:dyDescent="0.25">
      <c r="B1296" s="14">
        <v>1415</v>
      </c>
    </row>
    <row r="1297" spans="2:2" x14ac:dyDescent="0.25">
      <c r="B1297" s="14">
        <v>1416</v>
      </c>
    </row>
    <row r="1298" spans="2:2" x14ac:dyDescent="0.25">
      <c r="B1298" s="14">
        <v>1417</v>
      </c>
    </row>
    <row r="1299" spans="2:2" x14ac:dyDescent="0.25">
      <c r="B1299" s="14">
        <v>1418</v>
      </c>
    </row>
    <row r="1300" spans="2:2" x14ac:dyDescent="0.25">
      <c r="B1300" s="14">
        <v>1419</v>
      </c>
    </row>
    <row r="1301" spans="2:2" x14ac:dyDescent="0.25">
      <c r="B1301" s="14">
        <v>1420</v>
      </c>
    </row>
    <row r="1302" spans="2:2" x14ac:dyDescent="0.25">
      <c r="B1302" s="14">
        <v>1421</v>
      </c>
    </row>
    <row r="1303" spans="2:2" x14ac:dyDescent="0.25">
      <c r="B1303" s="14">
        <v>1422</v>
      </c>
    </row>
    <row r="1304" spans="2:2" x14ac:dyDescent="0.25">
      <c r="B1304" s="14">
        <v>1423</v>
      </c>
    </row>
    <row r="1305" spans="2:2" x14ac:dyDescent="0.25">
      <c r="B1305" s="14">
        <v>1424</v>
      </c>
    </row>
    <row r="1306" spans="2:2" x14ac:dyDescent="0.25">
      <c r="B1306" s="14">
        <v>1425</v>
      </c>
    </row>
    <row r="1307" spans="2:2" x14ac:dyDescent="0.25">
      <c r="B1307" s="14">
        <v>1426</v>
      </c>
    </row>
    <row r="1308" spans="2:2" x14ac:dyDescent="0.25">
      <c r="B1308" s="14">
        <v>1427</v>
      </c>
    </row>
    <row r="1309" spans="2:2" x14ac:dyDescent="0.25">
      <c r="B1309" s="14">
        <v>1428</v>
      </c>
    </row>
    <row r="1310" spans="2:2" x14ac:dyDescent="0.25">
      <c r="B1310" s="14">
        <v>1429</v>
      </c>
    </row>
    <row r="1311" spans="2:2" x14ac:dyDescent="0.25">
      <c r="B1311" s="14">
        <v>1430</v>
      </c>
    </row>
    <row r="1312" spans="2:2" x14ac:dyDescent="0.25">
      <c r="B1312" s="14">
        <v>1431</v>
      </c>
    </row>
    <row r="1313" spans="2:2" x14ac:dyDescent="0.25">
      <c r="B1313" s="14">
        <v>1432</v>
      </c>
    </row>
    <row r="1314" spans="2:2" x14ac:dyDescent="0.25">
      <c r="B1314" s="14">
        <v>1433</v>
      </c>
    </row>
    <row r="1315" spans="2:2" x14ac:dyDescent="0.25">
      <c r="B1315" s="14">
        <v>1434</v>
      </c>
    </row>
    <row r="1316" spans="2:2" x14ac:dyDescent="0.25">
      <c r="B1316" s="14">
        <v>1435</v>
      </c>
    </row>
    <row r="1317" spans="2:2" x14ac:dyDescent="0.25">
      <c r="B1317" s="14">
        <v>1436</v>
      </c>
    </row>
    <row r="1318" spans="2:2" x14ac:dyDescent="0.25">
      <c r="B1318" s="14">
        <v>1437</v>
      </c>
    </row>
  </sheetData>
  <autoFilter ref="A3:IP38"/>
  <mergeCells count="2">
    <mergeCell ref="B1:H1"/>
    <mergeCell ref="G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2018-11-21T09:17:32Z</dcterms:modified>
</cp:coreProperties>
</file>