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645" windowHeight="8115" tabRatio="933"/>
  </bookViews>
  <sheets>
    <sheet name="გეგმა 2019 (ს.ბ.)" sheetId="5" r:id="rId1"/>
    <sheet name="გეგმა 2019 (ს.შ.)" sheetId="27" r:id="rId2"/>
  </sheets>
  <definedNames>
    <definedName name="_xlnm._FilterDatabase" localSheetId="0" hidden="1">'გეგმა 2019 (ს.ბ.)'!$A$6:$H$126</definedName>
    <definedName name="_xlnm._FilterDatabase" localSheetId="1" hidden="1">'გეგმა 2019 (ს.შ.)'!$A$6:$H$7</definedName>
    <definedName name="_xlnm.Print_Area" localSheetId="0">'გეგმა 2019 (ს.ბ.)'!$A$1:$H$133</definedName>
    <definedName name="_xlnm.Print_Area" localSheetId="1">'გეგმა 2019 (ს.შ.)'!$A$1:$H$14</definedName>
  </definedNames>
  <calcPr calcId="152511"/>
</workbook>
</file>

<file path=xl/calcChain.xml><?xml version="1.0" encoding="utf-8"?>
<calcChain xmlns="http://schemas.openxmlformats.org/spreadsheetml/2006/main">
  <c r="D108" i="5" l="1"/>
  <c r="D121" i="5" l="1"/>
  <c r="D104" i="5" l="1"/>
  <c r="D92" i="5" l="1"/>
  <c r="D10" i="5"/>
  <c r="G50" i="5" l="1"/>
  <c r="D21" i="5" l="1"/>
  <c r="D43" i="5"/>
  <c r="D95" i="5"/>
  <c r="D106" i="5"/>
  <c r="D52" i="5"/>
  <c r="D51" i="5"/>
  <c r="D6" i="27" l="1"/>
  <c r="D60" i="5"/>
  <c r="D115" i="5"/>
  <c r="D81" i="5"/>
  <c r="D114" i="5"/>
  <c r="D78" i="5"/>
  <c r="D85" i="5"/>
  <c r="D11" i="5"/>
  <c r="D67" i="5" l="1"/>
  <c r="D9" i="5" l="1"/>
  <c r="D28" i="5" l="1"/>
  <c r="D71" i="5" l="1"/>
  <c r="D45" i="5"/>
  <c r="D120" i="5"/>
  <c r="G75" i="5" l="1"/>
  <c r="D101" i="5" l="1"/>
  <c r="D40" i="5" l="1"/>
  <c r="G41" i="5"/>
  <c r="D36" i="5"/>
  <c r="D34" i="5"/>
  <c r="D55" i="5" l="1"/>
  <c r="G42" i="5" l="1"/>
  <c r="D8" i="5" l="1"/>
  <c r="G12" i="5"/>
  <c r="D37" i="5" l="1"/>
  <c r="D35" i="5"/>
  <c r="D24" i="5"/>
  <c r="D63" i="5"/>
  <c r="G65" i="5"/>
  <c r="D54" i="5" l="1"/>
  <c r="G112" i="5"/>
  <c r="D17" i="5" l="1"/>
  <c r="G62" i="5"/>
  <c r="G124" i="5"/>
  <c r="G43" i="5"/>
  <c r="G39" i="5"/>
  <c r="G113" i="5" l="1"/>
  <c r="D49" i="5"/>
  <c r="G94" i="5"/>
  <c r="G100" i="5" l="1"/>
  <c r="G76" i="5"/>
  <c r="G45" i="5"/>
  <c r="G93" i="5" l="1"/>
  <c r="D44" i="5"/>
  <c r="G80" i="5" l="1"/>
  <c r="D31" i="5" l="1"/>
  <c r="G33" i="5"/>
  <c r="D61" i="5" l="1"/>
  <c r="D74" i="5"/>
  <c r="D99" i="5"/>
  <c r="G26" i="5" l="1"/>
  <c r="D58" i="5" l="1"/>
  <c r="D116" i="5" l="1"/>
  <c r="G83" i="5" l="1"/>
  <c r="D97" i="5" l="1"/>
  <c r="G20" i="5" l="1"/>
  <c r="G82" i="5" l="1"/>
  <c r="G9" i="5"/>
  <c r="G72" i="5"/>
  <c r="D117" i="5"/>
  <c r="G89" i="5"/>
  <c r="G88" i="5"/>
  <c r="G81" i="5"/>
  <c r="G121" i="5"/>
  <c r="G54" i="5"/>
  <c r="G55" i="5"/>
  <c r="G58" i="5"/>
  <c r="G96" i="5"/>
  <c r="G29" i="5"/>
  <c r="G17" i="5"/>
  <c r="G11" i="5"/>
  <c r="G14" i="5"/>
  <c r="G86" i="5"/>
  <c r="G74" i="5"/>
  <c r="G126" i="5"/>
  <c r="G120" i="5"/>
  <c r="G119" i="5"/>
  <c r="G117" i="5"/>
  <c r="G116" i="5"/>
  <c r="G114" i="5"/>
  <c r="G108" i="5"/>
  <c r="G104" i="5"/>
  <c r="G101" i="5"/>
  <c r="G99" i="5"/>
  <c r="G98" i="5"/>
  <c r="G97" i="5"/>
  <c r="G92" i="5"/>
  <c r="G91" i="5"/>
  <c r="G85" i="5"/>
  <c r="G84" i="5"/>
  <c r="G78" i="5"/>
  <c r="G77" i="5"/>
  <c r="G73" i="5"/>
  <c r="G71" i="5"/>
  <c r="G67" i="5"/>
  <c r="G66" i="5"/>
  <c r="G64" i="5"/>
  <c r="G63" i="5"/>
  <c r="G61" i="5"/>
  <c r="G60" i="5"/>
  <c r="G53" i="5"/>
  <c r="G52" i="5"/>
  <c r="G51" i="5"/>
  <c r="G49" i="5"/>
  <c r="G48" i="5"/>
  <c r="G44" i="5"/>
  <c r="G40" i="5"/>
  <c r="G38" i="5"/>
  <c r="G37" i="5"/>
  <c r="G35" i="5"/>
  <c r="G34" i="5"/>
  <c r="G31" i="5"/>
  <c r="G28" i="5"/>
  <c r="G25" i="5"/>
  <c r="G24" i="5"/>
  <c r="G21" i="5"/>
  <c r="G19" i="5"/>
  <c r="G16" i="5"/>
  <c r="G15" i="5"/>
  <c r="G13" i="5"/>
  <c r="G8" i="5"/>
  <c r="G7" i="5"/>
  <c r="D6" i="5" l="1"/>
</calcChain>
</file>

<file path=xl/sharedStrings.xml><?xml version="1.0" encoding="utf-8"?>
<sst xmlns="http://schemas.openxmlformats.org/spreadsheetml/2006/main" count="513" uniqueCount="187">
  <si>
    <r>
      <t>3. შემსყიდველი ორგანიზაციის დასახელება:</t>
    </r>
    <r>
      <rPr>
        <b/>
        <sz val="8"/>
        <rFont val="Sylfaen"/>
        <family val="1"/>
        <charset val="204"/>
      </rPr>
      <t xml:space="preserve"> სსიპ საქართველოს ტურიზმის ეროვნული ადმინისტრაცია</t>
    </r>
  </si>
  <si>
    <t>CPV კოდები</t>
  </si>
  <si>
    <t>შესყიდვის ერთგვაროვან ობიექტთა ჯგუფის დასახელება</t>
  </si>
  <si>
    <t>სავარაუდო ღირებულება</t>
  </si>
  <si>
    <t>შესყიდვის საშუალება</t>
  </si>
  <si>
    <t>შესყიდვის განხორციელების ვადები</t>
  </si>
  <si>
    <t>მიწოდების ვადები</t>
  </si>
  <si>
    <t>შენიშვნა</t>
  </si>
  <si>
    <t>I-II-III-IV</t>
  </si>
  <si>
    <t>.</t>
  </si>
  <si>
    <t>საქართველოს კანონი სახელმწიფო შესყიდვების შესახებ, მე-10/1 მუხლის მე-3 პუნქტის "ვ" ქვეპუნქტი</t>
  </si>
  <si>
    <t>გამ. შესყიდვა</t>
  </si>
  <si>
    <t>საწვავი</t>
  </si>
  <si>
    <t>სამუშაო ტანსაცმელი, სპეცტანსაცმელი და აქსესუარები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</si>
  <si>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t>
  </si>
  <si>
    <t>გასანათებელი მოწყობილობები და ელექტრონათურები</t>
  </si>
  <si>
    <t>საწმენდი და საპრიალებელი პროდუქცია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</si>
  <si>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</si>
  <si>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>ქსოვილის ნივთები</t>
  </si>
  <si>
    <t>დოკუმენტების, გრაფიკული გამოსახულებების შექმნის, გამოსახულების დამუშავების, დაგეგმვისა და წარმადობის გაზრდის პროგრამული პაკეტები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</si>
  <si>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</si>
  <si>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პერსონალური კომპიუტერების, საოფისე აპარატურის, სატელეკომუნიკაციო და აუდიოვიზუალური მოწყობილობების შეკეთება, ტექნიკური მომსახურება და მათთან დაკავშირებული მომსახურებები</t>
  </si>
  <si>
    <t>სასტუმროს მომსახურება</t>
  </si>
  <si>
    <t>საჰაერო ტრანსპორტის მომსახურებები</t>
  </si>
  <si>
    <t>ტვირთის გადაზიდვისა და შენახვის მომსახურებები</t>
  </si>
  <si>
    <t>ტურისტული სააგენტოების, ტუროპერატორებისა და ტურისტების დახმარების მომსახურებები</t>
  </si>
  <si>
    <t>სატელეკომუნიკაციო მომსახურებები</t>
  </si>
  <si>
    <t>ბაზრის კვლევა და ეკონომიკური კვლევა; გამოკითხვები და სტატისტიკა</t>
  </si>
  <si>
    <t>ოფისის მუშაობის უზრუნველყოფასთან დაკავშირებული მომსახურებები</t>
  </si>
  <si>
    <t>ბიბლიოთეკების, არქივების, მუზეუმებისა და სხვა კულტურული დაწესებულებების მომსახურებები</t>
  </si>
  <si>
    <r>
      <t>საქართველოს კანონი სახელმწიფო შესყიდვების შესახებ, მე-3 მუხლის 1  პუნქტის "ს</t>
    </r>
    <r>
      <rPr>
        <vertAlign val="superscript"/>
        <sz val="8"/>
        <rFont val="Sylfaen"/>
        <family val="1"/>
        <charset val="204"/>
      </rPr>
      <t>1</t>
    </r>
    <r>
      <rPr>
        <sz val="8"/>
        <rFont val="Sylfaen"/>
        <family val="1"/>
        <charset val="204"/>
      </rPr>
      <t xml:space="preserve">" ქვეპუნქტი </t>
    </r>
  </si>
  <si>
    <t>სამკაულები, საათები და მონათესავე ნივთები</t>
  </si>
  <si>
    <t>ტყავის, ტექსტილის, რეზინისა და პლასტმასის ნარჩენი</t>
  </si>
  <si>
    <t>ავტოსატრანსპორტო საშუალებები</t>
  </si>
  <si>
    <t>კ.ტ.</t>
  </si>
  <si>
    <t xml:space="preserve"> </t>
  </si>
  <si>
    <t>საქართველოს კანონი სახელმწიფო შესყიდვების შესახებ, მე-3 მუხლის 1  პუნქტის "ს1" ქვეპუნქტი</t>
  </si>
  <si>
    <t>ე.ტ.</t>
  </si>
  <si>
    <t>პირადი ჰიგიენის საშუალებები</t>
  </si>
  <si>
    <t>ავეჯის აქსესუარები</t>
  </si>
  <si>
    <t>საქმიანი გარიგებებისა და პირადი საქმეების მართვის პროგრამული პაკეტები</t>
  </si>
  <si>
    <t xml:space="preserve"> შენობის მოწყობილობების შეკეთება და ტექნიკური მომსახურება</t>
  </si>
  <si>
    <t xml:space="preserve">რესტორნებისა და კვების საწარმოების მომსახურეობები </t>
  </si>
  <si>
    <t xml:space="preserve"> საავტომობილო ტრანსპორტის მომსახურებები</t>
  </si>
  <si>
    <t>ბეჭდვა და მასთან დაკავშირებული მომსახურებები</t>
  </si>
  <si>
    <t xml:space="preserve"> სხვადასხვა კომერციული მომსახურება და მასთან დაკავშირებული მომსახურებები</t>
  </si>
  <si>
    <t>სატრენინგო მომსახურებები</t>
  </si>
  <si>
    <t xml:space="preserve">საქართველოს კანონი სახელმწიფო შესყიდვების შესახებ, მე-10/1 მუხლის მე-3 პუნქტის "ვ" ქვეპუნქტი </t>
  </si>
  <si>
    <t>სხვადასხვა მომსახურება</t>
  </si>
  <si>
    <t>დასუფთავება და სანიტარიული მომსახურება</t>
  </si>
  <si>
    <t>გამოძიებასა და უსაფრთხოებასთან დაკავშირებული მომსახურებები</t>
  </si>
  <si>
    <t>სატელევიზიო და რადიო მომსახურებები</t>
  </si>
  <si>
    <t>სხვადასხვა ზოგადი და სპეციალური დანიშნულების მანქანა-დანადგარები</t>
  </si>
  <si>
    <t>ავტომობილების ტექნიკური მომსახურება</t>
  </si>
  <si>
    <t>საქართველოს კანონი სახელმწიფო შესყიდვების შესახებ, მე-10/1 მუხლის მე-3 პუნქტის "თ" ქვეპუნქტი</t>
  </si>
  <si>
    <t>საბანკო და საინვესტიციო მომსახურებები</t>
  </si>
  <si>
    <t xml:space="preserve">პროგრამული უზრუნველყოფის შემუშავება </t>
  </si>
  <si>
    <t xml:space="preserve">საქართველოს კანონი სახელმწიფო შესყიდვების შესახებ, მე-10/1 მუხლის მე-3  პუნქტის "ზ" ქვეპუნქტი </t>
  </si>
  <si>
    <t xml:space="preserve"> ნავთობი, ქვანახშირი და ნავთობპროდუქტები</t>
  </si>
  <si>
    <t>სასმელი წყალი</t>
  </si>
  <si>
    <t>საერთაშორისო ხელშეკრულებების თარგმნა და დამოწმება</t>
  </si>
  <si>
    <t>ახალი ამბების სააგენტოების მომსახურეობები</t>
  </si>
  <si>
    <t>ქაღალდის შესყიდვა</t>
  </si>
  <si>
    <t xml:space="preserve">კომპიუტერული მოწყობილობები </t>
  </si>
  <si>
    <t>ხელსაწყოები, საკეტები, გასაღებები, ანჯამები, დამჭერები, ჭაჯვები და ზამბარები/რესორები</t>
  </si>
  <si>
    <t>სასტუმროს მომსახურება და პრეზენტაციები</t>
  </si>
  <si>
    <t>ინტერნეტ მომსახურებები</t>
  </si>
  <si>
    <t>საბუღალტრო, აუდიტორული და ფისკალური მომსახურებები</t>
  </si>
  <si>
    <t>ინტერნეტით მომსახურება</t>
  </si>
  <si>
    <t>სპეციალური ტანსაცმელი და აქსესუარები</t>
  </si>
  <si>
    <t>ნაბეჭდი წიგნები, ბროშურები და საინფორმაციო ფურცლები</t>
  </si>
  <si>
    <t>ნაწილები და აქსესუარები სატრანსპორტო საშუალებებისა და მათი ძრავებისათვის</t>
  </si>
  <si>
    <t>პროგრამული უზრუნველყოფის შემუშავება და საკონსულტაციო მომსახურებები</t>
  </si>
  <si>
    <t>ბიზნესსა და მენეჯმენტთან დაკავშირებული კონსულტაციები და მომსახურებები</t>
  </si>
  <si>
    <t>სხვადასხვა სახის სარემონტო (შესაკეთებელი) სამუშაოები და ტექნიკური მომსახურება</t>
  </si>
  <si>
    <t>სპორტული მომსახურებები</t>
  </si>
  <si>
    <t>მომსახურებები კვლევისა და ექსპერიმენტული განვითარების სფეროში</t>
  </si>
  <si>
    <t>საინჟინრო მომსახურებები</t>
  </si>
  <si>
    <t>კვლევასა და განვითარებასთან დაკავშირებული საკონსულტაციო მომსახურებები</t>
  </si>
  <si>
    <t>სახმელეთო, წყლისა და საჰაერო ტრანსპორტის დამხმარე მომსახურებები</t>
  </si>
  <si>
    <t>სხვადასხვა საკვები პროდუქტი</t>
  </si>
  <si>
    <t xml:space="preserve">სამეურნეო და სახელმწიფო შესყიდვების განყოფილების უფროსის მოვალეობის შემსრულებელი:                  </t>
  </si>
  <si>
    <r>
      <t xml:space="preserve">2. შემსყიდველი ორგანიზაციის საიდენტიფიკაციო კოდი: </t>
    </r>
    <r>
      <rPr>
        <b/>
        <sz val="8"/>
        <rFont val="Sylfaen"/>
        <family val="1"/>
        <charset val="204"/>
      </rPr>
      <t>204578206</t>
    </r>
  </si>
  <si>
    <r>
      <t xml:space="preserve">4. დაფინანსების წყარო: </t>
    </r>
    <r>
      <rPr>
        <b/>
        <sz val="8"/>
        <rFont val="Sylfaen"/>
        <family val="1"/>
        <charset val="204"/>
      </rPr>
      <t>სახელმწიფო ბიუჯეტი</t>
    </r>
  </si>
  <si>
    <t>ტექნიკური შემოწმება, ანალიზი და საკონსულტაციო მომსახურებები</t>
  </si>
  <si>
    <t>კარტრიჯები</t>
  </si>
  <si>
    <t>N</t>
  </si>
  <si>
    <t>ავეჯი</t>
  </si>
  <si>
    <t>09100000</t>
  </si>
  <si>
    <t>09200000</t>
  </si>
  <si>
    <t>სასმელი, თამბაქო და მონათესავე პროდუქტები</t>
  </si>
  <si>
    <t xml:space="preserve">საქართველოს კანონი სახელმწიფო შესყიდვების შესახებ, მე-3 მუხლის 1  პუნქტის "ს1" ქვეპუნქტი 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</si>
  <si>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2012 წლის 23 მარტის  N496 განკარგულების საფუძველზე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</si>
  <si>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2012 წლის 26 სექტემბრის N1805 განკარგულების საფუძველზე</t>
  </si>
  <si>
    <t>ტელე- და რადიოსიგნალის მიმღებები და აუდიო- ან ვიდეოგამოსახულების ჩამწერი ან აღწარმოების აპარატურა</t>
  </si>
  <si>
    <r>
      <t>სახელმწიფო შესყიდვების გეგმით გათვალისწინებული ჯამური თანხა დაფინანსების წყაროს შესაბამისა 27 951 000.00</t>
    </r>
    <r>
      <rPr>
        <b/>
        <sz val="8"/>
        <color indexed="10"/>
        <rFont val="Sylfaen"/>
        <family val="1"/>
        <charset val="204"/>
      </rPr>
      <t xml:space="preserve"> </t>
    </r>
    <r>
      <rPr>
        <b/>
        <sz val="8"/>
        <rFont val="Sylfaen"/>
        <family val="1"/>
        <charset val="204"/>
      </rPr>
      <t xml:space="preserve">ლარი                                               </t>
    </r>
  </si>
  <si>
    <t>მაია ასლანიშვილი</t>
  </si>
  <si>
    <t>2019 წლის სახელმწიფო შესყიდვების წლიური გეგმა (კორექტირებული)</t>
  </si>
  <si>
    <t>NAT180019425</t>
  </si>
  <si>
    <t>ეკონომია 2019 წლის განმავლობაში საერთაშორისო ტვირთის გადაზიდვასთან დაკავშირებული მომსახურების შესყიდვის ელ. ტენდერიდან</t>
  </si>
  <si>
    <t>გამოძიებასა და უსაფრთხოებასთან დაკავშირებული მომსახურებები (ჯიხურის დაცვა)</t>
  </si>
  <si>
    <t xml:space="preserve"> 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2018 წლის 17 და 28 დეკემბრის №2967 და 3360  განკარგულების შესაბამისად (SMP180002652, SMP180003085)</t>
  </si>
  <si>
    <t>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2018 წლის 17 დეკემბრის №2962  განკარგულების შესაბამისად (SMP180002653)</t>
  </si>
  <si>
    <t>სატელეკომუნიკაციო მომსახურებები (სპეცკავშირები)</t>
  </si>
  <si>
    <t>ავეჯი (სტენდები)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</si>
  <si>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2018 წლის 28 დეკემბრის  N2521 განკარგულების საფუძველზე (SMP180002573)</t>
  </si>
  <si>
    <t>არქიტექტურული და მასთან დაკავშირებული მომსახურებები</t>
  </si>
  <si>
    <t>სარეკლამო კამპანია (Bloomberg)</t>
  </si>
  <si>
    <t>საინფორმაციო სისტემები და სერვერები</t>
  </si>
  <si>
    <t xml:space="preserve"> 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2019 წლის 23 იანვრის №414  განკარგულების შესაბამისად (SMP190000360)</t>
  </si>
  <si>
    <t>2019 წლის მანძილზე სოციალურ ქსელ Facebook-ზე განთავსებული პოსტების რეკლამირების (დასპონსორების) მომსახურება</t>
  </si>
  <si>
    <t>ნარჩენებსა და ნაგავთან დაკავშირებული მომსახურებები</t>
  </si>
  <si>
    <t>გაზის განაწილება და მასათან დაკავშირებული მომსახურებები</t>
  </si>
  <si>
    <t>საქართველოს კანონის სახელმწიფო შესყიდვების შესახებ, მე-10/1 მუხლის მე-3 პუნქტის „დ“ ქვეპუნქტისა და საქართველოს მთავრობის 2019 წლის 18 იანვრის  N15 განკარგულების საფუძველზე (SMP180002573)</t>
  </si>
  <si>
    <t>დანადგარები მექანიკური ენერგიის წარმოებისა და გამოყენებისთვის</t>
  </si>
  <si>
    <t>სხვადასხვა ქარხნული წარმოების მასალა და მათთან დაკავშირებული საგნები</t>
  </si>
  <si>
    <t>გადაადგილებასთან დაკავშირებული მომსახურებები</t>
  </si>
  <si>
    <t>სასმელების მიტანის მომსახურება</t>
  </si>
  <si>
    <t xml:space="preserve"> ჩამდინარე წყლებთან დაკავშირებული მომსახურებები</t>
  </si>
  <si>
    <t>NAT190003040</t>
  </si>
  <si>
    <t>ეკონომია 2019 წლის განმავლობაში შიდა ტვირთის გადაზიდვასთან დაკავშირებული მომსახურების შესყიდვის ელ. ტენდერიდან</t>
  </si>
  <si>
    <t>NAT190003038</t>
  </si>
  <si>
    <t>სავიზიტო ბარათების შესყიდვის ტენდერიდან</t>
  </si>
  <si>
    <t>სარკინიგზო ტრანსპორტის მომსახურებები</t>
  </si>
  <si>
    <t>საოჯახო ტექნიკა</t>
  </si>
  <si>
    <t>NAT190003179</t>
  </si>
  <si>
    <t>ეკონომია ქ. მარნეულში 26 მაისის ქუჩაზე ტურისტული საინფორმაციო ცენტრის მშენებლობის სამუშაოების შესყიდვის ელ. ტენდერიდან</t>
  </si>
  <si>
    <t>სასმელი, თამბაქო და მონათესავე პროდუქტები (მინ. წყალი და წყალი)</t>
  </si>
  <si>
    <t>სტრუქტურული მასალები</t>
  </si>
  <si>
    <t>სვანეთში, მესტიაში სამთო სათხილამურო სპორტში მედიატურნირის მოწყობის ორგანიზებიდან ეკონომია</t>
  </si>
  <si>
    <t xml:space="preserve"> NAT190003862</t>
  </si>
  <si>
    <t>NAT190004275</t>
  </si>
  <si>
    <t>ეკონომია ქ. თბილისში არსებული 20 ერთეული საინფორმაციო-სარეკლამო მანათობელი ბილბორდების შეკეთებისა და ტექნიკური მომსახურების ტენდერიდან</t>
  </si>
  <si>
    <t>კინო და ვიდეომომსახურებები</t>
  </si>
  <si>
    <t>სამშენებლო მასალები და დამხმარე სამშენებლო მასალები</t>
  </si>
  <si>
    <t>ეკონომია საკანცელარიო ნივთების შესყიდვის ტენდერიდან</t>
  </si>
  <si>
    <t>NAT190004247</t>
  </si>
  <si>
    <t>ეკონომია ბეჭდვის ტენდერიდან</t>
  </si>
  <si>
    <t>ეკონომია სტატისტიკის ბეჭდვის ტენდერიდან</t>
  </si>
  <si>
    <t>NAT190004916</t>
  </si>
  <si>
    <t xml:space="preserve"> NAT190003861</t>
  </si>
  <si>
    <t xml:space="preserve"> NAT190004937</t>
  </si>
  <si>
    <t>ეკონომია პანკისის ხეობაში სალაშქრო-საფეხმავლო ბილიკების (პრიორიტეტული, რეკომენდებული ბილიკების) მონიშვნა და ინფრასტრუქტურის მოწყობის სამუშაოების ელ. ტენდერიდან</t>
  </si>
  <si>
    <t>I</t>
  </si>
  <si>
    <t>II</t>
  </si>
  <si>
    <t>ელექტრო და მექანიკური მოწყობილობების მონტაჟი</t>
  </si>
  <si>
    <t xml:space="preserve">საქართველოს კანონი სახელმწიფო შესყიდვების შესახებ, მე-10' მუხლის მე-3  პუნქტის „ზ“ ქვეპუნქტი </t>
  </si>
  <si>
    <t>ინდივიდუალური და დამხმარე მოწყობილობები</t>
  </si>
  <si>
    <t>ქსელები</t>
  </si>
  <si>
    <t>II-III-IV</t>
  </si>
  <si>
    <t>საქართველოს მთავრობის 2019 წლის 29 მარტის №702 განკარგულების შესაბამისად</t>
  </si>
  <si>
    <t>სხვადასხვა საკვები პროდუქტი-</t>
  </si>
  <si>
    <t>NAT190008403</t>
  </si>
  <si>
    <t>ეკონომია ბათუმში სტენდის გადაზიდვასთან დაკავშირებული მომსახურების შესყიდვის ელ. ტენდერიდან</t>
  </si>
  <si>
    <t>სატრენინგო მომსახურება</t>
  </si>
  <si>
    <t>სხვადასხვა მომსახურებები (ლიცენზიები)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</si>
  <si>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2019 წლის 15 მაისის N1092 განკარგულების საფუძველზე (SMP180002573)</t>
  </si>
  <si>
    <t>ინტერნეტით მომსახურება CDN</t>
  </si>
  <si>
    <t>გასართობი მომსახურებები</t>
  </si>
  <si>
    <t>სადაზღვევო მომსახურებები</t>
  </si>
  <si>
    <t>სადაზღვევო და საპენსიო მომსახურებები</t>
  </si>
  <si>
    <t xml:space="preserve"> სხვადასხვა კომერციული მომსახურება და მასთან დაკავშირებული მომსახურებები (26 მაისი)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</si>
  <si>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2019 წლის 15 მაისის N1103 განკარგულების საფუძველზე (SMP190002181)</t>
  </si>
  <si>
    <t>დასუფთავება და სანიტარიული მომსახურება (ფანჯრები)</t>
  </si>
  <si>
    <t>კვლევისა და განვითარების დაპროექტება და განხორციელება</t>
  </si>
  <si>
    <t>სასტუმროს მომსახურებები</t>
  </si>
  <si>
    <t>2019 წლის სახელმწიფო შესყიდვების წლიური გეგმა</t>
  </si>
  <si>
    <r>
      <t xml:space="preserve">4. დაფინანსების წყარო: </t>
    </r>
    <r>
      <rPr>
        <b/>
        <sz val="8"/>
        <rFont val="Sylfaen"/>
        <family val="1"/>
        <charset val="204"/>
      </rPr>
      <t>საკუთარი შემოსავლები</t>
    </r>
  </si>
  <si>
    <r>
      <t>სახელმწიფო შესყიდვების გეგმით გათვალისწინებული ჯამური თანხა დაფინანსების წყაროს შესაბამისა 500 000.00</t>
    </r>
    <r>
      <rPr>
        <b/>
        <sz val="8"/>
        <color indexed="10"/>
        <rFont val="Sylfaen"/>
        <family val="1"/>
        <charset val="204"/>
      </rPr>
      <t xml:space="preserve"> </t>
    </r>
    <r>
      <rPr>
        <b/>
        <sz val="8"/>
        <rFont val="Sylfaen"/>
        <family val="1"/>
        <charset val="204"/>
      </rPr>
      <t xml:space="preserve">ლარი                                               </t>
    </r>
  </si>
  <si>
    <t>ღია ბარათები, მისალოცი ბარათები და სხვა ნაბეჭდი მასალა</t>
  </si>
  <si>
    <t xml:space="preserve"> ხელმძღვანელის მოვალეობის შემსრულებელი:                                       </t>
  </si>
  <si>
    <t>მედეა ჯანიაშვილი</t>
  </si>
  <si>
    <t>NAT190008496</t>
  </si>
  <si>
    <t xml:space="preserve"> სხვადასხვა კომერციული მომსახურება და მასთან დაკავშირებული მომსახურებებ</t>
  </si>
  <si>
    <t>ეკონომია ლაგოდეხის მუნიციპალიტეტში, ზაფხულის სეზონის გახსნის ღონისძიების - სალაშქრო ფესტივალის ორგანიზების მომსახურების შესყიდვის ტენდერიდან</t>
  </si>
  <si>
    <t>სატელეკომუნიკაციო მომსახურებებ</t>
  </si>
  <si>
    <t>ბაზრის კვლევა და ეკონომიკური კვლევა გამოკითხვები და სტატისტიკა</t>
  </si>
  <si>
    <t>NAT190008471</t>
  </si>
  <si>
    <r>
      <t>1. შედგენის თარიღი:</t>
    </r>
    <r>
      <rPr>
        <b/>
        <sz val="8"/>
        <rFont val="Sylfaen"/>
        <family val="1"/>
        <charset val="204"/>
      </rPr>
      <t xml:space="preserve"> 29.05.2019 წელი</t>
    </r>
  </si>
  <si>
    <t>„ვარძიის სათავგადასავლო ტურნირის“ ორგანიზების მომსახურებიდან ეკონომია</t>
  </si>
  <si>
    <t>ეკონომია შშმპ ტურისტული სერვისების დანერგვისა და განვითარების“ სატრენინგო მომსახურების შესყიდვა</t>
  </si>
  <si>
    <t>ეკონომია "სასტუმროს მომსახურების უნარ-ჩვევების“ სატრენინგო მომსახურების შესყიდვა</t>
  </si>
  <si>
    <r>
      <t>1. შედგენის თარიღი:</t>
    </r>
    <r>
      <rPr>
        <b/>
        <sz val="8"/>
        <rFont val="Sylfaen"/>
        <family val="1"/>
        <charset val="204"/>
      </rPr>
      <t xml:space="preserve"> 18.06.2019 წელი</t>
    </r>
  </si>
  <si>
    <t>მარიამ ქვრივიშვილი</t>
  </si>
  <si>
    <t xml:space="preserve"> ხელმძღვანელი:                                       </t>
  </si>
  <si>
    <t>სასმელები, თამბაქო და მონათესავე პროდუქტები</t>
  </si>
  <si>
    <t>მარიამ აბრამია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</si>
</sst>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_ ;[Red]\-#,##0.00\ "/>
    <numFmt numFmtId="165" formatCode="#,##0_ ;[Red]\-#,##0\ "/>
    <numFmt numFmtId="170" formatCode="#,##0.00000000000;[Red]#,##0.0000000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Sylfaen"/>
      <family val="1"/>
      <charset val="204"/>
    </font>
    <font>
      <b/>
      <sz val="8"/>
      <name val="Sylfaen"/>
      <family val="1"/>
      <charset val="204"/>
    </font>
    <font>
      <sz val="8"/>
      <name val="Sylfaen"/>
      <family val="1"/>
      <charset val="204"/>
    </font>
    <font>
      <b/>
      <sz val="8"/>
      <color indexed="10"/>
      <name val="Sylfaen"/>
      <family val="1"/>
      <charset val="204"/>
    </font>
    <font>
      <sz val="7"/>
      <name val="Sylfaen"/>
      <family val="1"/>
      <charset val="204"/>
    </font>
    <font>
      <sz val="10"/>
      <name val="Arial"/>
      <family val="2"/>
      <charset val="204"/>
    </font>
    <font>
      <vertAlign val="superscript"/>
      <sz val="8"/>
      <name val="Sylfae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sz val="8"/>
      <color rgb="FF000000"/>
      <name val="Sylfaen"/>
      <family val="1"/>
      <charset val="204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0" fontId="3" fillId="2" borderId="1" xfId="5" applyNumberFormat="1" applyFont="1" applyFill="1" applyBorder="1" applyAlignment="1">
      <alignment horizontal="center" vertical="center" wrapText="1"/>
    </xf>
    <xf numFmtId="164" fontId="3" fillId="2" borderId="1" xfId="5" applyNumberFormat="1" applyFont="1" applyFill="1" applyBorder="1" applyAlignment="1">
      <alignment horizontal="center" vertical="center" textRotation="90" wrapText="1"/>
    </xf>
    <xf numFmtId="164" fontId="3" fillId="2" borderId="1" xfId="5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4" borderId="0" xfId="5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4" fontId="3" fillId="4" borderId="0" xfId="0" applyNumberFormat="1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170" fontId="12" fillId="0" borderId="0" xfId="0" applyNumberFormat="1" applyFont="1"/>
    <xf numFmtId="0" fontId="4" fillId="4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textRotation="90" wrapText="1"/>
    </xf>
    <xf numFmtId="164" fontId="3" fillId="4" borderId="1" xfId="0" applyNumberFormat="1" applyFont="1" applyFill="1" applyBorder="1" applyAlignment="1">
      <alignment horizontal="center" vertical="center" wrapText="1"/>
    </xf>
    <xf numFmtId="43" fontId="12" fillId="0" borderId="0" xfId="0" applyNumberFormat="1" applyFont="1" applyFill="1"/>
    <xf numFmtId="0" fontId="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43" fontId="11" fillId="0" borderId="1" xfId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left" vertical="center" wrapText="1"/>
    </xf>
    <xf numFmtId="43" fontId="11" fillId="4" borderId="0" xfId="0" applyNumberFormat="1" applyFont="1" applyFill="1" applyBorder="1" applyAlignment="1" applyProtection="1">
      <alignment horizontal="center" vertical="center"/>
    </xf>
    <xf numFmtId="164" fontId="3" fillId="4" borderId="0" xfId="0" applyNumberFormat="1" applyFont="1" applyFill="1" applyBorder="1" applyAlignment="1">
      <alignment horizontal="left" vertical="center" wrapText="1"/>
    </xf>
    <xf numFmtId="164" fontId="3" fillId="4" borderId="0" xfId="0" applyNumberFormat="1" applyFont="1" applyFill="1" applyBorder="1" applyAlignment="1">
      <alignment horizontal="left" vertical="center" wrapText="1"/>
    </xf>
    <xf numFmtId="0" fontId="3" fillId="5" borderId="1" xfId="5" applyNumberFormat="1" applyFont="1" applyFill="1" applyBorder="1" applyAlignment="1">
      <alignment horizontal="center" vertical="center" wrapText="1"/>
    </xf>
    <xf numFmtId="164" fontId="3" fillId="5" borderId="1" xfId="5" applyNumberFormat="1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 wrapText="1"/>
    </xf>
    <xf numFmtId="0" fontId="4" fillId="4" borderId="1" xfId="5" applyNumberFormat="1" applyFont="1" applyFill="1" applyBorder="1" applyAlignment="1">
      <alignment horizontal="left" vertical="top" wrapText="1"/>
    </xf>
    <xf numFmtId="164" fontId="4" fillId="4" borderId="1" xfId="5" applyNumberFormat="1" applyFont="1" applyFill="1" applyBorder="1" applyAlignment="1">
      <alignment horizontal="left" vertical="top" wrapText="1"/>
    </xf>
    <xf numFmtId="164" fontId="4" fillId="0" borderId="1" xfId="5" applyNumberFormat="1" applyFont="1" applyFill="1" applyBorder="1" applyAlignment="1">
      <alignment horizontal="left" vertical="top" wrapText="1"/>
    </xf>
    <xf numFmtId="0" fontId="4" fillId="0" borderId="1" xfId="5" applyNumberFormat="1" applyFont="1" applyFill="1" applyBorder="1" applyAlignment="1">
      <alignment horizontal="left" vertical="top" wrapText="1"/>
    </xf>
  </cellXfs>
  <cellStyles count="9">
    <cellStyle name="Comma" xfId="1" builtinId="3"/>
    <cellStyle name="Comma 2" xfId="7"/>
    <cellStyle name="Hyperlink" xfId="2" builtinId="8"/>
    <cellStyle name="Normal" xfId="0" builtinId="0"/>
    <cellStyle name="Normal 2" xfId="3"/>
    <cellStyle name="Normal 2 2" xfId="8"/>
    <cellStyle name="Normal 3" xfId="6"/>
    <cellStyle name="Normal 3 2" xfId="4"/>
    <cellStyle name="Normal 3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view="pageBreakPreview" topLeftCell="A112" zoomScaleNormal="100" zoomScaleSheetLayoutView="100" workbookViewId="0">
      <selection activeCell="I1" sqref="I1:I1048576"/>
    </sheetView>
  </sheetViews>
  <sheetFormatPr defaultRowHeight="15" x14ac:dyDescent="0.25"/>
  <cols>
    <col min="1" max="1" width="3.5703125" style="15" bestFit="1" customWidth="1"/>
    <col min="2" max="2" width="7.85546875" style="23" customWidth="1"/>
    <col min="3" max="3" width="40.28515625" style="15" customWidth="1"/>
    <col min="4" max="4" width="13.85546875" style="23" customWidth="1"/>
    <col min="5" max="5" width="11.5703125" style="15" bestFit="1" customWidth="1"/>
    <col min="6" max="6" width="7.28515625" style="15" bestFit="1" customWidth="1"/>
    <col min="7" max="7" width="6.85546875" style="15" bestFit="1" customWidth="1"/>
    <col min="8" max="8" width="39.28515625" style="15" customWidth="1"/>
    <col min="9" max="9" width="17.42578125" style="15" bestFit="1" customWidth="1"/>
    <col min="10" max="16384" width="9.140625" style="15"/>
  </cols>
  <sheetData>
    <row r="1" spans="1:9" ht="19.5" x14ac:dyDescent="0.25">
      <c r="A1" s="41" t="s">
        <v>97</v>
      </c>
      <c r="B1" s="41"/>
      <c r="C1" s="41"/>
      <c r="D1" s="41"/>
      <c r="E1" s="41"/>
      <c r="F1" s="41"/>
      <c r="G1" s="41"/>
      <c r="H1" s="41"/>
    </row>
    <row r="2" spans="1:9" s="16" customFormat="1" x14ac:dyDescent="0.25">
      <c r="A2" s="42" t="s">
        <v>178</v>
      </c>
      <c r="B2" s="43"/>
      <c r="C2" s="43"/>
      <c r="D2" s="44" t="s">
        <v>82</v>
      </c>
      <c r="E2" s="44"/>
      <c r="F2" s="44"/>
      <c r="G2" s="44"/>
      <c r="H2" s="44"/>
    </row>
    <row r="3" spans="1:9" s="16" customFormat="1" ht="27.75" customHeight="1" x14ac:dyDescent="0.25">
      <c r="A3" s="45" t="s">
        <v>0</v>
      </c>
      <c r="B3" s="44"/>
      <c r="C3" s="44"/>
      <c r="D3" s="44" t="s">
        <v>83</v>
      </c>
      <c r="E3" s="44"/>
      <c r="F3" s="44"/>
      <c r="G3" s="44"/>
      <c r="H3" s="44"/>
    </row>
    <row r="4" spans="1:9" s="16" customFormat="1" x14ac:dyDescent="0.25">
      <c r="A4" s="39" t="s">
        <v>95</v>
      </c>
      <c r="B4" s="40"/>
      <c r="C4" s="40"/>
      <c r="D4" s="40"/>
      <c r="E4" s="40"/>
      <c r="F4" s="40"/>
      <c r="G4" s="40"/>
      <c r="H4" s="40"/>
    </row>
    <row r="5" spans="1:9" s="16" customFormat="1" ht="73.5" x14ac:dyDescent="0.25">
      <c r="A5" s="1" t="s">
        <v>86</v>
      </c>
      <c r="B5" s="2" t="s">
        <v>1</v>
      </c>
      <c r="C5" s="3" t="s">
        <v>2</v>
      </c>
      <c r="D5" s="3" t="s">
        <v>3</v>
      </c>
      <c r="E5" s="2" t="s">
        <v>4</v>
      </c>
      <c r="F5" s="2" t="s">
        <v>5</v>
      </c>
      <c r="G5" s="2" t="s">
        <v>6</v>
      </c>
      <c r="H5" s="3" t="s">
        <v>7</v>
      </c>
      <c r="I5" s="17"/>
    </row>
    <row r="6" spans="1:9" s="16" customFormat="1" x14ac:dyDescent="0.25">
      <c r="A6" s="4"/>
      <c r="B6" s="24"/>
      <c r="C6" s="5"/>
      <c r="D6" s="25">
        <f>SUBTOTAL(9,D7:D284)</f>
        <v>27951000</v>
      </c>
      <c r="E6" s="5"/>
      <c r="F6" s="5" t="s">
        <v>35</v>
      </c>
      <c r="G6" s="5"/>
      <c r="H6" s="5"/>
    </row>
    <row r="7" spans="1:9" s="16" customFormat="1" x14ac:dyDescent="0.25">
      <c r="A7" s="27">
        <v>1</v>
      </c>
      <c r="B7" s="28" t="s">
        <v>88</v>
      </c>
      <c r="C7" s="29" t="s">
        <v>12</v>
      </c>
      <c r="D7" s="30">
        <v>42600</v>
      </c>
      <c r="E7" s="10" t="s">
        <v>34</v>
      </c>
      <c r="F7" s="31" t="s">
        <v>8</v>
      </c>
      <c r="G7" s="31" t="str">
        <f t="shared" ref="G7:G44" si="0">F7</f>
        <v>I-II-III-IV</v>
      </c>
      <c r="H7" s="11"/>
    </row>
    <row r="8" spans="1:9" s="16" customFormat="1" ht="22.5" x14ac:dyDescent="0.25">
      <c r="A8" s="27">
        <v>2</v>
      </c>
      <c r="B8" s="28" t="s">
        <v>89</v>
      </c>
      <c r="C8" s="29" t="s">
        <v>58</v>
      </c>
      <c r="D8" s="30">
        <f>1500-670-650</f>
        <v>180</v>
      </c>
      <c r="E8" s="10" t="s">
        <v>11</v>
      </c>
      <c r="F8" s="31" t="s">
        <v>8</v>
      </c>
      <c r="G8" s="31" t="str">
        <f t="shared" si="0"/>
        <v>I-II-III-IV</v>
      </c>
      <c r="H8" s="11" t="s">
        <v>36</v>
      </c>
    </row>
    <row r="9" spans="1:9" s="16" customFormat="1" ht="22.5" x14ac:dyDescent="0.25">
      <c r="A9" s="27">
        <v>3</v>
      </c>
      <c r="B9" s="32">
        <v>15800000</v>
      </c>
      <c r="C9" s="29" t="s">
        <v>80</v>
      </c>
      <c r="D9" s="30">
        <f>200+150</f>
        <v>350</v>
      </c>
      <c r="E9" s="10" t="s">
        <v>11</v>
      </c>
      <c r="F9" s="31" t="s">
        <v>8</v>
      </c>
      <c r="G9" s="31" t="str">
        <f>F9</f>
        <v>I-II-III-IV</v>
      </c>
      <c r="H9" s="11" t="s">
        <v>36</v>
      </c>
    </row>
    <row r="10" spans="1:9" s="16" customFormat="1" ht="33.75" x14ac:dyDescent="0.25">
      <c r="A10" s="27">
        <v>4</v>
      </c>
      <c r="B10" s="32">
        <v>15800000</v>
      </c>
      <c r="C10" s="29" t="s">
        <v>151</v>
      </c>
      <c r="D10" s="30">
        <f>30+800</f>
        <v>830</v>
      </c>
      <c r="E10" s="10" t="s">
        <v>11</v>
      </c>
      <c r="F10" s="31" t="s">
        <v>149</v>
      </c>
      <c r="G10" s="31" t="s">
        <v>149</v>
      </c>
      <c r="H10" s="11" t="s">
        <v>10</v>
      </c>
    </row>
    <row r="11" spans="1:9" s="16" customFormat="1" ht="56.25" x14ac:dyDescent="0.25">
      <c r="A11" s="27">
        <v>5</v>
      </c>
      <c r="B11" s="32">
        <v>15900000</v>
      </c>
      <c r="C11" s="29" t="s">
        <v>90</v>
      </c>
      <c r="D11" s="30">
        <f>20000+5000</f>
        <v>25000</v>
      </c>
      <c r="E11" s="10" t="s">
        <v>11</v>
      </c>
      <c r="F11" s="31" t="s">
        <v>8</v>
      </c>
      <c r="G11" s="31" t="str">
        <f t="shared" si="0"/>
        <v>I-II-III-IV</v>
      </c>
      <c r="H11" s="11" t="s">
        <v>156</v>
      </c>
    </row>
    <row r="12" spans="1:9" s="16" customFormat="1" ht="33.75" x14ac:dyDescent="0.25">
      <c r="A12" s="27">
        <v>6</v>
      </c>
      <c r="B12" s="32">
        <v>15900000</v>
      </c>
      <c r="C12" s="29" t="s">
        <v>127</v>
      </c>
      <c r="D12" s="30">
        <v>650</v>
      </c>
      <c r="E12" s="11" t="s">
        <v>11</v>
      </c>
      <c r="F12" s="31" t="s">
        <v>8</v>
      </c>
      <c r="G12" s="31" t="str">
        <f>F12</f>
        <v>I-II-III-IV</v>
      </c>
      <c r="H12" s="11" t="s">
        <v>10</v>
      </c>
    </row>
    <row r="13" spans="1:9" s="16" customFormat="1" ht="22.5" x14ac:dyDescent="0.25">
      <c r="A13" s="27">
        <v>7</v>
      </c>
      <c r="B13" s="32">
        <v>18100000</v>
      </c>
      <c r="C13" s="29" t="s">
        <v>13</v>
      </c>
      <c r="D13" s="30">
        <v>10000</v>
      </c>
      <c r="E13" s="11" t="s">
        <v>37</v>
      </c>
      <c r="F13" s="31" t="s">
        <v>8</v>
      </c>
      <c r="G13" s="31" t="str">
        <f t="shared" si="0"/>
        <v>I-II-III-IV</v>
      </c>
      <c r="H13" s="31" t="s">
        <v>35</v>
      </c>
    </row>
    <row r="14" spans="1:9" s="16" customFormat="1" ht="22.5" x14ac:dyDescent="0.25">
      <c r="A14" s="27">
        <v>8</v>
      </c>
      <c r="B14" s="32">
        <v>18400000</v>
      </c>
      <c r="C14" s="29" t="s">
        <v>69</v>
      </c>
      <c r="D14" s="30">
        <v>100</v>
      </c>
      <c r="E14" s="11" t="s">
        <v>11</v>
      </c>
      <c r="F14" s="31" t="s">
        <v>8</v>
      </c>
      <c r="G14" s="31" t="str">
        <f t="shared" si="0"/>
        <v>I-II-III-IV</v>
      </c>
      <c r="H14" s="11" t="s">
        <v>36</v>
      </c>
    </row>
    <row r="15" spans="1:9" s="16" customFormat="1" x14ac:dyDescent="0.25">
      <c r="A15" s="27">
        <v>9</v>
      </c>
      <c r="B15" s="32">
        <v>18500000</v>
      </c>
      <c r="C15" s="29" t="s">
        <v>31</v>
      </c>
      <c r="D15" s="30">
        <v>100000</v>
      </c>
      <c r="E15" s="11" t="s">
        <v>37</v>
      </c>
      <c r="F15" s="31" t="s">
        <v>8</v>
      </c>
      <c r="G15" s="31" t="str">
        <f t="shared" si="0"/>
        <v>I-II-III-IV</v>
      </c>
      <c r="H15" s="31"/>
    </row>
    <row r="16" spans="1:9" s="16" customFormat="1" ht="22.5" x14ac:dyDescent="0.25">
      <c r="A16" s="27">
        <v>10</v>
      </c>
      <c r="B16" s="32">
        <v>19600000</v>
      </c>
      <c r="C16" s="29" t="s">
        <v>32</v>
      </c>
      <c r="D16" s="30">
        <v>700</v>
      </c>
      <c r="E16" s="11" t="s">
        <v>11</v>
      </c>
      <c r="F16" s="31" t="s">
        <v>8</v>
      </c>
      <c r="G16" s="31" t="str">
        <f t="shared" si="0"/>
        <v>I-II-III-IV</v>
      </c>
      <c r="H16" s="11" t="s">
        <v>36</v>
      </c>
    </row>
    <row r="17" spans="1:9" s="16" customFormat="1" ht="26.25" customHeight="1" x14ac:dyDescent="0.25">
      <c r="A17" s="27">
        <v>11</v>
      </c>
      <c r="B17" s="32">
        <v>22100000</v>
      </c>
      <c r="C17" s="29" t="s">
        <v>70</v>
      </c>
      <c r="D17" s="30">
        <f>4000-1920-741</f>
        <v>1339</v>
      </c>
      <c r="E17" s="11" t="s">
        <v>11</v>
      </c>
      <c r="F17" s="31" t="s">
        <v>8</v>
      </c>
      <c r="G17" s="31" t="str">
        <f t="shared" si="0"/>
        <v>I-II-III-IV</v>
      </c>
      <c r="H17" s="11" t="s">
        <v>36</v>
      </c>
    </row>
    <row r="18" spans="1:9" s="16" customFormat="1" ht="26.25" customHeight="1" x14ac:dyDescent="0.25">
      <c r="A18" s="27">
        <v>12</v>
      </c>
      <c r="B18" s="32">
        <v>22300000</v>
      </c>
      <c r="C18" s="29" t="s">
        <v>169</v>
      </c>
      <c r="D18" s="30">
        <v>4900</v>
      </c>
      <c r="E18" s="11" t="s">
        <v>11</v>
      </c>
      <c r="F18" s="31" t="s">
        <v>149</v>
      </c>
      <c r="G18" s="31" t="s">
        <v>149</v>
      </c>
      <c r="H18" s="11" t="s">
        <v>36</v>
      </c>
    </row>
    <row r="19" spans="1:9" s="16" customFormat="1" x14ac:dyDescent="0.25">
      <c r="A19" s="27">
        <v>13</v>
      </c>
      <c r="B19" s="32">
        <v>30100000</v>
      </c>
      <c r="C19" s="29" t="s">
        <v>62</v>
      </c>
      <c r="D19" s="30">
        <v>4000</v>
      </c>
      <c r="E19" s="11" t="s">
        <v>34</v>
      </c>
      <c r="F19" s="31" t="s">
        <v>8</v>
      </c>
      <c r="G19" s="31" t="str">
        <f t="shared" si="0"/>
        <v>I-II-III-IV</v>
      </c>
      <c r="H19" s="11"/>
      <c r="I19" s="15"/>
    </row>
    <row r="20" spans="1:9" s="16" customFormat="1" x14ac:dyDescent="0.25">
      <c r="A20" s="27">
        <v>14</v>
      </c>
      <c r="B20" s="32">
        <v>30100000</v>
      </c>
      <c r="C20" s="29" t="s">
        <v>85</v>
      </c>
      <c r="D20" s="30">
        <v>2000</v>
      </c>
      <c r="E20" s="11" t="s">
        <v>34</v>
      </c>
      <c r="F20" s="31" t="s">
        <v>8</v>
      </c>
      <c r="G20" s="31" t="str">
        <f>F20</f>
        <v>I-II-III-IV</v>
      </c>
      <c r="H20" s="11"/>
      <c r="I20" s="15"/>
    </row>
    <row r="21" spans="1:9" s="16" customFormat="1" ht="33.75" x14ac:dyDescent="0.25">
      <c r="A21" s="27">
        <v>15</v>
      </c>
      <c r="B21" s="32">
        <v>30100000</v>
      </c>
      <c r="C21" s="29" t="s">
        <v>14</v>
      </c>
      <c r="D21" s="30">
        <f>15000-2340-100-401-962-2000</f>
        <v>9197</v>
      </c>
      <c r="E21" s="11" t="s">
        <v>37</v>
      </c>
      <c r="F21" s="31" t="s">
        <v>8</v>
      </c>
      <c r="G21" s="31" t="str">
        <f t="shared" si="0"/>
        <v>I-II-III-IV</v>
      </c>
      <c r="H21" s="31"/>
      <c r="I21" s="15"/>
    </row>
    <row r="22" spans="1:9" s="16" customFormat="1" x14ac:dyDescent="0.25">
      <c r="A22" s="27">
        <v>16</v>
      </c>
      <c r="B22" s="32"/>
      <c r="C22" s="29" t="s">
        <v>122</v>
      </c>
      <c r="D22" s="30">
        <v>401</v>
      </c>
      <c r="E22" s="11"/>
      <c r="F22" s="31" t="s">
        <v>143</v>
      </c>
      <c r="G22" s="31" t="s">
        <v>143</v>
      </c>
      <c r="H22" s="31" t="s">
        <v>121</v>
      </c>
      <c r="I22" s="15"/>
    </row>
    <row r="23" spans="1:9" s="16" customFormat="1" ht="22.5" x14ac:dyDescent="0.25">
      <c r="A23" s="27">
        <v>17</v>
      </c>
      <c r="B23" s="32"/>
      <c r="C23" s="29" t="s">
        <v>135</v>
      </c>
      <c r="D23" s="30">
        <v>962</v>
      </c>
      <c r="E23" s="11"/>
      <c r="F23" s="31" t="s">
        <v>143</v>
      </c>
      <c r="G23" s="31" t="s">
        <v>143</v>
      </c>
      <c r="H23" s="31" t="s">
        <v>140</v>
      </c>
      <c r="I23" s="15"/>
    </row>
    <row r="24" spans="1:9" ht="23.25" x14ac:dyDescent="0.25">
      <c r="A24" s="27">
        <v>18</v>
      </c>
      <c r="B24" s="32">
        <v>30200000</v>
      </c>
      <c r="C24" s="29" t="s">
        <v>63</v>
      </c>
      <c r="D24" s="30">
        <f>4500-1760</f>
        <v>2740</v>
      </c>
      <c r="E24" s="11" t="s">
        <v>11</v>
      </c>
      <c r="F24" s="31" t="s">
        <v>8</v>
      </c>
      <c r="G24" s="31" t="str">
        <f t="shared" si="0"/>
        <v>I-II-III-IV</v>
      </c>
      <c r="H24" s="31" t="s">
        <v>30</v>
      </c>
    </row>
    <row r="25" spans="1:9" s="16" customFormat="1" ht="23.25" x14ac:dyDescent="0.25">
      <c r="A25" s="27">
        <v>19</v>
      </c>
      <c r="B25" s="32">
        <v>31500000</v>
      </c>
      <c r="C25" s="29" t="s">
        <v>15</v>
      </c>
      <c r="D25" s="30">
        <v>500</v>
      </c>
      <c r="E25" s="11" t="s">
        <v>11</v>
      </c>
      <c r="F25" s="31" t="s">
        <v>8</v>
      </c>
      <c r="G25" s="31" t="str">
        <f t="shared" si="0"/>
        <v>I-II-III-IV</v>
      </c>
      <c r="H25" s="31" t="s">
        <v>30</v>
      </c>
      <c r="I25" s="15"/>
    </row>
    <row r="26" spans="1:9" s="16" customFormat="1" ht="33.75" x14ac:dyDescent="0.25">
      <c r="A26" s="27">
        <v>20</v>
      </c>
      <c r="B26" s="32">
        <v>32300000</v>
      </c>
      <c r="C26" s="29" t="s">
        <v>94</v>
      </c>
      <c r="D26" s="30">
        <v>2000</v>
      </c>
      <c r="E26" s="11" t="s">
        <v>11</v>
      </c>
      <c r="F26" s="31" t="s">
        <v>8</v>
      </c>
      <c r="G26" s="31" t="str">
        <f>F26</f>
        <v>I-II-III-IV</v>
      </c>
      <c r="H26" s="31" t="s">
        <v>30</v>
      </c>
      <c r="I26" s="15"/>
    </row>
    <row r="27" spans="1:9" s="16" customFormat="1" ht="22.5" x14ac:dyDescent="0.25">
      <c r="A27" s="27">
        <v>21</v>
      </c>
      <c r="B27" s="32">
        <v>32400000</v>
      </c>
      <c r="C27" s="29" t="s">
        <v>148</v>
      </c>
      <c r="D27" s="30">
        <v>13834</v>
      </c>
      <c r="E27" s="11" t="s">
        <v>37</v>
      </c>
      <c r="F27" s="31" t="s">
        <v>149</v>
      </c>
      <c r="G27" s="31" t="s">
        <v>149</v>
      </c>
      <c r="H27" s="31" t="s">
        <v>150</v>
      </c>
      <c r="I27" s="15"/>
    </row>
    <row r="28" spans="1:9" s="16" customFormat="1" ht="23.25" x14ac:dyDescent="0.25">
      <c r="A28" s="27">
        <v>22</v>
      </c>
      <c r="B28" s="32">
        <v>33700000</v>
      </c>
      <c r="C28" s="29" t="s">
        <v>38</v>
      </c>
      <c r="D28" s="30">
        <f>4990-180-30</f>
        <v>4780</v>
      </c>
      <c r="E28" s="11" t="s">
        <v>11</v>
      </c>
      <c r="F28" s="31" t="s">
        <v>8</v>
      </c>
      <c r="G28" s="31" t="str">
        <f t="shared" si="0"/>
        <v>I-II-III-IV</v>
      </c>
      <c r="H28" s="31" t="s">
        <v>30</v>
      </c>
      <c r="I28" s="15"/>
    </row>
    <row r="29" spans="1:9" s="16" customFormat="1" ht="22.5" x14ac:dyDescent="0.25">
      <c r="A29" s="27">
        <v>23</v>
      </c>
      <c r="B29" s="32">
        <v>34300000</v>
      </c>
      <c r="C29" s="29" t="s">
        <v>71</v>
      </c>
      <c r="D29" s="30">
        <v>4000</v>
      </c>
      <c r="E29" s="11" t="s">
        <v>34</v>
      </c>
      <c r="F29" s="31" t="s">
        <v>8</v>
      </c>
      <c r="G29" s="31" t="str">
        <f t="shared" si="0"/>
        <v>I-II-III-IV</v>
      </c>
      <c r="H29" s="31"/>
      <c r="I29" s="15"/>
    </row>
    <row r="30" spans="1:9" s="16" customFormat="1" ht="22.5" x14ac:dyDescent="0.25">
      <c r="A30" s="27">
        <v>24</v>
      </c>
      <c r="B30" s="32">
        <v>35800000</v>
      </c>
      <c r="C30" s="29" t="s">
        <v>147</v>
      </c>
      <c r="D30" s="30">
        <v>180</v>
      </c>
      <c r="E30" s="11" t="s">
        <v>11</v>
      </c>
      <c r="F30" s="31" t="s">
        <v>8</v>
      </c>
      <c r="G30" s="31" t="s">
        <v>8</v>
      </c>
      <c r="H30" s="31" t="s">
        <v>91</v>
      </c>
      <c r="I30" s="15"/>
    </row>
    <row r="31" spans="1:9" s="16" customFormat="1" x14ac:dyDescent="0.25">
      <c r="A31" s="27">
        <v>25</v>
      </c>
      <c r="B31" s="32">
        <v>39100000</v>
      </c>
      <c r="C31" s="29" t="s">
        <v>87</v>
      </c>
      <c r="D31" s="30">
        <f>1000000+30000+2400+50000+200000-1200000</f>
        <v>82400</v>
      </c>
      <c r="E31" s="11" t="s">
        <v>37</v>
      </c>
      <c r="F31" s="31" t="s">
        <v>8</v>
      </c>
      <c r="G31" s="31" t="str">
        <f t="shared" si="0"/>
        <v>I-II-III-IV</v>
      </c>
      <c r="H31" s="11"/>
      <c r="I31" s="15"/>
    </row>
    <row r="32" spans="1:9" s="16" customFormat="1" ht="22.5" x14ac:dyDescent="0.25">
      <c r="A32" s="27">
        <v>26</v>
      </c>
      <c r="B32" s="32">
        <v>39100000</v>
      </c>
      <c r="C32" s="29" t="s">
        <v>87</v>
      </c>
      <c r="D32" s="30">
        <v>130271</v>
      </c>
      <c r="E32" s="11" t="s">
        <v>37</v>
      </c>
      <c r="F32" s="31" t="s">
        <v>149</v>
      </c>
      <c r="G32" s="31" t="s">
        <v>149</v>
      </c>
      <c r="H32" s="11" t="s">
        <v>150</v>
      </c>
      <c r="I32" s="15"/>
    </row>
    <row r="33" spans="1:9" s="16" customFormat="1" ht="56.25" x14ac:dyDescent="0.25">
      <c r="A33" s="27">
        <v>27</v>
      </c>
      <c r="B33" s="32">
        <v>39100000</v>
      </c>
      <c r="C33" s="29" t="s">
        <v>104</v>
      </c>
      <c r="D33" s="30">
        <v>1200000</v>
      </c>
      <c r="E33" s="11" t="s">
        <v>11</v>
      </c>
      <c r="F33" s="31" t="s">
        <v>8</v>
      </c>
      <c r="G33" s="31" t="str">
        <f>F33</f>
        <v>I-II-III-IV</v>
      </c>
      <c r="H33" s="11" t="s">
        <v>105</v>
      </c>
      <c r="I33" s="15"/>
    </row>
    <row r="34" spans="1:9" s="16" customFormat="1" ht="23.25" x14ac:dyDescent="0.25">
      <c r="A34" s="27">
        <v>28</v>
      </c>
      <c r="B34" s="32">
        <v>39200000</v>
      </c>
      <c r="C34" s="29" t="s">
        <v>39</v>
      </c>
      <c r="D34" s="30">
        <f>70000-65500-1722</f>
        <v>2778</v>
      </c>
      <c r="E34" s="11" t="s">
        <v>11</v>
      </c>
      <c r="F34" s="31" t="s">
        <v>8</v>
      </c>
      <c r="G34" s="31" t="str">
        <f t="shared" si="0"/>
        <v>I-II-III-IV</v>
      </c>
      <c r="H34" s="31" t="s">
        <v>30</v>
      </c>
      <c r="I34" s="15"/>
    </row>
    <row r="35" spans="1:9" s="16" customFormat="1" ht="23.25" x14ac:dyDescent="0.25">
      <c r="A35" s="27">
        <v>29</v>
      </c>
      <c r="B35" s="32">
        <v>39500000</v>
      </c>
      <c r="C35" s="29" t="s">
        <v>18</v>
      </c>
      <c r="D35" s="30">
        <f>500+2340+660</f>
        <v>3500</v>
      </c>
      <c r="E35" s="11" t="s">
        <v>11</v>
      </c>
      <c r="F35" s="31" t="s">
        <v>8</v>
      </c>
      <c r="G35" s="31" t="str">
        <f t="shared" si="0"/>
        <v>I-II-III-IV</v>
      </c>
      <c r="H35" s="31" t="s">
        <v>30</v>
      </c>
      <c r="I35" s="15"/>
    </row>
    <row r="36" spans="1:9" s="16" customFormat="1" ht="22.5" x14ac:dyDescent="0.25">
      <c r="A36" s="27">
        <v>30</v>
      </c>
      <c r="B36" s="32">
        <v>39700000</v>
      </c>
      <c r="C36" s="29" t="s">
        <v>124</v>
      </c>
      <c r="D36" s="30">
        <f>500+1722</f>
        <v>2222</v>
      </c>
      <c r="E36" s="11" t="s">
        <v>11</v>
      </c>
      <c r="F36" s="31" t="s">
        <v>8</v>
      </c>
      <c r="G36" s="31" t="s">
        <v>8</v>
      </c>
      <c r="H36" s="31" t="s">
        <v>91</v>
      </c>
      <c r="I36" s="15"/>
    </row>
    <row r="37" spans="1:9" s="16" customFormat="1" ht="23.25" x14ac:dyDescent="0.25">
      <c r="A37" s="27">
        <v>31</v>
      </c>
      <c r="B37" s="32">
        <v>39800000</v>
      </c>
      <c r="C37" s="29" t="s">
        <v>16</v>
      </c>
      <c r="D37" s="30">
        <f>1000+600</f>
        <v>1600</v>
      </c>
      <c r="E37" s="11" t="s">
        <v>11</v>
      </c>
      <c r="F37" s="31" t="s">
        <v>8</v>
      </c>
      <c r="G37" s="31" t="str">
        <f t="shared" si="0"/>
        <v>I-II-III-IV</v>
      </c>
      <c r="H37" s="31" t="s">
        <v>30</v>
      </c>
      <c r="I37" s="15"/>
    </row>
    <row r="38" spans="1:9" s="16" customFormat="1" ht="23.25" x14ac:dyDescent="0.25">
      <c r="A38" s="27">
        <v>32</v>
      </c>
      <c r="B38" s="32">
        <v>41100000</v>
      </c>
      <c r="C38" s="29" t="s">
        <v>59</v>
      </c>
      <c r="D38" s="30">
        <v>4000</v>
      </c>
      <c r="E38" s="11" t="s">
        <v>11</v>
      </c>
      <c r="F38" s="31" t="s">
        <v>8</v>
      </c>
      <c r="G38" s="31" t="str">
        <f t="shared" si="0"/>
        <v>I-II-III-IV</v>
      </c>
      <c r="H38" s="31" t="s">
        <v>30</v>
      </c>
      <c r="I38" s="15"/>
    </row>
    <row r="39" spans="1:9" s="16" customFormat="1" ht="23.25" x14ac:dyDescent="0.25">
      <c r="A39" s="27">
        <v>33</v>
      </c>
      <c r="B39" s="32">
        <v>42100000</v>
      </c>
      <c r="C39" s="29" t="s">
        <v>114</v>
      </c>
      <c r="D39" s="30">
        <v>450</v>
      </c>
      <c r="E39" s="11" t="s">
        <v>11</v>
      </c>
      <c r="F39" s="31" t="s">
        <v>8</v>
      </c>
      <c r="G39" s="31" t="str">
        <f>F39</f>
        <v>I-II-III-IV</v>
      </c>
      <c r="H39" s="31" t="s">
        <v>30</v>
      </c>
      <c r="I39" s="15"/>
    </row>
    <row r="40" spans="1:9" s="16" customFormat="1" ht="23.25" x14ac:dyDescent="0.25">
      <c r="A40" s="27">
        <v>34</v>
      </c>
      <c r="B40" s="32">
        <v>42900000</v>
      </c>
      <c r="C40" s="29" t="s">
        <v>52</v>
      </c>
      <c r="D40" s="30">
        <f>500-50</f>
        <v>450</v>
      </c>
      <c r="E40" s="11" t="s">
        <v>11</v>
      </c>
      <c r="F40" s="31" t="s">
        <v>8</v>
      </c>
      <c r="G40" s="31" t="str">
        <f t="shared" si="0"/>
        <v>I-II-III-IV</v>
      </c>
      <c r="H40" s="31" t="s">
        <v>30</v>
      </c>
      <c r="I40" s="15"/>
    </row>
    <row r="41" spans="1:9" s="16" customFormat="1" ht="23.25" x14ac:dyDescent="0.25">
      <c r="A41" s="27">
        <v>35</v>
      </c>
      <c r="B41" s="32">
        <v>44100000</v>
      </c>
      <c r="C41" s="29" t="s">
        <v>134</v>
      </c>
      <c r="D41" s="30">
        <v>50</v>
      </c>
      <c r="E41" s="11" t="s">
        <v>11</v>
      </c>
      <c r="F41" s="31" t="s">
        <v>8</v>
      </c>
      <c r="G41" s="31" t="str">
        <f t="shared" si="0"/>
        <v>I-II-III-IV</v>
      </c>
      <c r="H41" s="31" t="s">
        <v>30</v>
      </c>
      <c r="I41" s="15"/>
    </row>
    <row r="42" spans="1:9" s="16" customFormat="1" x14ac:dyDescent="0.25">
      <c r="A42" s="27">
        <v>36</v>
      </c>
      <c r="B42" s="32">
        <v>44200000</v>
      </c>
      <c r="C42" s="29" t="s">
        <v>128</v>
      </c>
      <c r="D42" s="30">
        <v>65500</v>
      </c>
      <c r="E42" s="11" t="s">
        <v>37</v>
      </c>
      <c r="F42" s="31" t="s">
        <v>8</v>
      </c>
      <c r="G42" s="31" t="str">
        <f>F42</f>
        <v>I-II-III-IV</v>
      </c>
      <c r="H42" s="31"/>
      <c r="I42" s="15"/>
    </row>
    <row r="43" spans="1:9" s="16" customFormat="1" ht="23.25" x14ac:dyDescent="0.25">
      <c r="A43" s="27">
        <v>37</v>
      </c>
      <c r="B43" s="32">
        <v>44400000</v>
      </c>
      <c r="C43" s="29" t="s">
        <v>115</v>
      </c>
      <c r="D43" s="30">
        <f>20+2000</f>
        <v>2020</v>
      </c>
      <c r="E43" s="11" t="s">
        <v>11</v>
      </c>
      <c r="F43" s="31" t="s">
        <v>8</v>
      </c>
      <c r="G43" s="31" t="str">
        <f>F43</f>
        <v>I-II-III-IV</v>
      </c>
      <c r="H43" s="31" t="s">
        <v>30</v>
      </c>
      <c r="I43" s="15"/>
    </row>
    <row r="44" spans="1:9" s="16" customFormat="1" ht="23.25" x14ac:dyDescent="0.25">
      <c r="A44" s="27">
        <v>38</v>
      </c>
      <c r="B44" s="32">
        <v>44500000</v>
      </c>
      <c r="C44" s="29" t="s">
        <v>64</v>
      </c>
      <c r="D44" s="30">
        <f>500+670</f>
        <v>1170</v>
      </c>
      <c r="E44" s="11" t="s">
        <v>11</v>
      </c>
      <c r="F44" s="31" t="s">
        <v>8</v>
      </c>
      <c r="G44" s="31" t="str">
        <f t="shared" si="0"/>
        <v>I-II-III-IV</v>
      </c>
      <c r="H44" s="31" t="s">
        <v>30</v>
      </c>
      <c r="I44" s="15"/>
    </row>
    <row r="45" spans="1:9" s="16" customFormat="1" ht="33.75" x14ac:dyDescent="0.25">
      <c r="A45" s="27">
        <v>39</v>
      </c>
      <c r="B45" s="32">
        <v>45200000</v>
      </c>
      <c r="C45" s="29" t="s">
        <v>17</v>
      </c>
      <c r="D45" s="30">
        <f>300000+300000+100000-5372-287.09-144505</f>
        <v>549835.91</v>
      </c>
      <c r="E45" s="11" t="s">
        <v>37</v>
      </c>
      <c r="F45" s="31" t="s">
        <v>8</v>
      </c>
      <c r="G45" s="31" t="str">
        <f>F45</f>
        <v>I-II-III-IV</v>
      </c>
      <c r="H45" s="11"/>
      <c r="I45" s="15"/>
    </row>
    <row r="46" spans="1:9" s="16" customFormat="1" ht="45" x14ac:dyDescent="0.25">
      <c r="A46" s="27">
        <v>40</v>
      </c>
      <c r="B46" s="32"/>
      <c r="C46" s="29" t="s">
        <v>126</v>
      </c>
      <c r="D46" s="30">
        <v>5372</v>
      </c>
      <c r="E46" s="11"/>
      <c r="F46" s="31" t="s">
        <v>143</v>
      </c>
      <c r="G46" s="31" t="s">
        <v>143</v>
      </c>
      <c r="H46" s="11" t="s">
        <v>125</v>
      </c>
      <c r="I46" s="15"/>
    </row>
    <row r="47" spans="1:9" s="16" customFormat="1" ht="56.25" x14ac:dyDescent="0.25">
      <c r="A47" s="27">
        <v>41</v>
      </c>
      <c r="B47" s="32"/>
      <c r="C47" s="29" t="s">
        <v>142</v>
      </c>
      <c r="D47" s="30">
        <v>287.08999999999997</v>
      </c>
      <c r="E47" s="11"/>
      <c r="F47" s="31" t="s">
        <v>144</v>
      </c>
      <c r="G47" s="31" t="s">
        <v>144</v>
      </c>
      <c r="H47" s="11" t="s">
        <v>141</v>
      </c>
      <c r="I47" s="15"/>
    </row>
    <row r="48" spans="1:9" ht="45" x14ac:dyDescent="0.25">
      <c r="A48" s="27">
        <v>42</v>
      </c>
      <c r="B48" s="32">
        <v>48300000</v>
      </c>
      <c r="C48" s="29" t="s">
        <v>19</v>
      </c>
      <c r="D48" s="30">
        <v>2500</v>
      </c>
      <c r="E48" s="11" t="s">
        <v>11</v>
      </c>
      <c r="F48" s="31" t="s">
        <v>8</v>
      </c>
      <c r="G48" s="31" t="str">
        <f t="shared" ref="G48:G126" si="1">F48</f>
        <v>I-II-III-IV</v>
      </c>
      <c r="H48" s="31" t="s">
        <v>57</v>
      </c>
    </row>
    <row r="49" spans="1:9" s="16" customFormat="1" ht="23.25" x14ac:dyDescent="0.25">
      <c r="A49" s="27">
        <v>43</v>
      </c>
      <c r="B49" s="32">
        <v>48400000</v>
      </c>
      <c r="C49" s="29" t="s">
        <v>40</v>
      </c>
      <c r="D49" s="30">
        <f>100+300</f>
        <v>400</v>
      </c>
      <c r="E49" s="11" t="s">
        <v>11</v>
      </c>
      <c r="F49" s="31" t="s">
        <v>8</v>
      </c>
      <c r="G49" s="31" t="str">
        <f t="shared" si="1"/>
        <v>I-II-III-IV</v>
      </c>
      <c r="H49" s="31" t="s">
        <v>30</v>
      </c>
      <c r="I49" s="15"/>
    </row>
    <row r="50" spans="1:9" s="16" customFormat="1" ht="23.25" x14ac:dyDescent="0.25">
      <c r="A50" s="27">
        <v>44</v>
      </c>
      <c r="B50" s="32">
        <v>48800000</v>
      </c>
      <c r="C50" s="29" t="s">
        <v>108</v>
      </c>
      <c r="D50" s="30">
        <v>2300</v>
      </c>
      <c r="E50" s="11" t="s">
        <v>11</v>
      </c>
      <c r="F50" s="31" t="s">
        <v>8</v>
      </c>
      <c r="G50" s="31" t="str">
        <f>F50</f>
        <v>I-II-III-IV</v>
      </c>
      <c r="H50" s="31" t="s">
        <v>30</v>
      </c>
      <c r="I50" s="15"/>
    </row>
    <row r="51" spans="1:9" s="16" customFormat="1" ht="45" x14ac:dyDescent="0.25">
      <c r="A51" s="27">
        <v>45</v>
      </c>
      <c r="B51" s="32">
        <v>50100000</v>
      </c>
      <c r="C51" s="29" t="s">
        <v>20</v>
      </c>
      <c r="D51" s="30">
        <f>20000-12493-6000</f>
        <v>1507</v>
      </c>
      <c r="E51" s="11" t="s">
        <v>37</v>
      </c>
      <c r="F51" s="31" t="s">
        <v>8</v>
      </c>
      <c r="G51" s="31" t="str">
        <f t="shared" si="1"/>
        <v>I-II-III-IV</v>
      </c>
      <c r="H51" s="31"/>
      <c r="I51" s="15"/>
    </row>
    <row r="52" spans="1:9" s="16" customFormat="1" ht="33.75" x14ac:dyDescent="0.25">
      <c r="A52" s="27">
        <v>46</v>
      </c>
      <c r="B52" s="32">
        <v>50100000</v>
      </c>
      <c r="C52" s="29" t="s">
        <v>53</v>
      </c>
      <c r="D52" s="30">
        <f>6000+6000</f>
        <v>12000</v>
      </c>
      <c r="E52" s="11" t="s">
        <v>11</v>
      </c>
      <c r="F52" s="31" t="s">
        <v>8</v>
      </c>
      <c r="G52" s="31" t="str">
        <f t="shared" si="1"/>
        <v>I-II-III-IV</v>
      </c>
      <c r="H52" s="31" t="s">
        <v>54</v>
      </c>
      <c r="I52" s="15"/>
    </row>
    <row r="53" spans="1:9" s="16" customFormat="1" ht="56.25" x14ac:dyDescent="0.25">
      <c r="A53" s="27">
        <v>47</v>
      </c>
      <c r="B53" s="32">
        <v>50300000</v>
      </c>
      <c r="C53" s="29" t="s">
        <v>21</v>
      </c>
      <c r="D53" s="30">
        <v>4500</v>
      </c>
      <c r="E53" s="11" t="s">
        <v>11</v>
      </c>
      <c r="F53" s="31" t="s">
        <v>8</v>
      </c>
      <c r="G53" s="31" t="str">
        <f t="shared" si="1"/>
        <v>I-II-III-IV</v>
      </c>
      <c r="H53" s="31" t="s">
        <v>30</v>
      </c>
      <c r="I53" s="15"/>
    </row>
    <row r="54" spans="1:9" s="16" customFormat="1" ht="23.25" x14ac:dyDescent="0.25">
      <c r="A54" s="27">
        <v>48</v>
      </c>
      <c r="B54" s="32">
        <v>50700000</v>
      </c>
      <c r="C54" s="29" t="s">
        <v>41</v>
      </c>
      <c r="D54" s="30">
        <f>4900-65</f>
        <v>4835</v>
      </c>
      <c r="E54" s="11" t="s">
        <v>11</v>
      </c>
      <c r="F54" s="31" t="s">
        <v>8</v>
      </c>
      <c r="G54" s="31" t="str">
        <f t="shared" si="1"/>
        <v>I-II-III-IV</v>
      </c>
      <c r="H54" s="31" t="s">
        <v>30</v>
      </c>
      <c r="I54" s="15"/>
    </row>
    <row r="55" spans="1:9" s="16" customFormat="1" ht="22.5" x14ac:dyDescent="0.25">
      <c r="A55" s="27">
        <v>49</v>
      </c>
      <c r="B55" s="32">
        <v>50800000</v>
      </c>
      <c r="C55" s="29" t="s">
        <v>74</v>
      </c>
      <c r="D55" s="30">
        <f>40000-13253</f>
        <v>26747</v>
      </c>
      <c r="E55" s="11" t="s">
        <v>37</v>
      </c>
      <c r="F55" s="31" t="s">
        <v>8</v>
      </c>
      <c r="G55" s="31" t="str">
        <f t="shared" si="1"/>
        <v>I-II-III-IV</v>
      </c>
      <c r="H55" s="31"/>
      <c r="I55" s="15"/>
    </row>
    <row r="56" spans="1:9" s="16" customFormat="1" ht="45" x14ac:dyDescent="0.25">
      <c r="A56" s="27">
        <v>50</v>
      </c>
      <c r="B56" s="32"/>
      <c r="C56" s="29" t="s">
        <v>132</v>
      </c>
      <c r="D56" s="30">
        <v>13253</v>
      </c>
      <c r="E56" s="11"/>
      <c r="F56" s="31" t="s">
        <v>143</v>
      </c>
      <c r="G56" s="31" t="s">
        <v>143</v>
      </c>
      <c r="H56" s="31" t="s">
        <v>131</v>
      </c>
      <c r="I56" s="15"/>
    </row>
    <row r="57" spans="1:9" s="16" customFormat="1" ht="33.75" x14ac:dyDescent="0.25">
      <c r="A57" s="27">
        <v>51</v>
      </c>
      <c r="B57" s="32">
        <v>51100000</v>
      </c>
      <c r="C57" s="29" t="s">
        <v>145</v>
      </c>
      <c r="D57" s="30">
        <v>400</v>
      </c>
      <c r="E57" s="11" t="s">
        <v>11</v>
      </c>
      <c r="F57" s="31" t="s">
        <v>8</v>
      </c>
      <c r="G57" s="31" t="s">
        <v>8</v>
      </c>
      <c r="H57" s="31" t="s">
        <v>146</v>
      </c>
      <c r="I57" s="15"/>
    </row>
    <row r="58" spans="1:9" s="16" customFormat="1" ht="33.75" x14ac:dyDescent="0.25">
      <c r="A58" s="27">
        <v>52</v>
      </c>
      <c r="B58" s="32">
        <v>55100000</v>
      </c>
      <c r="C58" s="29" t="s">
        <v>22</v>
      </c>
      <c r="D58" s="30">
        <f>700000+50000</f>
        <v>750000</v>
      </c>
      <c r="E58" s="11" t="s">
        <v>11</v>
      </c>
      <c r="F58" s="31" t="s">
        <v>8</v>
      </c>
      <c r="G58" s="31" t="str">
        <f t="shared" si="1"/>
        <v>I-II-III-IV</v>
      </c>
      <c r="H58" s="31" t="s">
        <v>10</v>
      </c>
      <c r="I58" s="15"/>
    </row>
    <row r="59" spans="1:9" s="16" customFormat="1" ht="22.5" x14ac:dyDescent="0.25">
      <c r="A59" s="27">
        <v>53</v>
      </c>
      <c r="B59" s="32">
        <v>55100000</v>
      </c>
      <c r="C59" s="29" t="s">
        <v>165</v>
      </c>
      <c r="D59" s="30">
        <v>990</v>
      </c>
      <c r="E59" s="11" t="s">
        <v>11</v>
      </c>
      <c r="F59" s="31" t="s">
        <v>8</v>
      </c>
      <c r="G59" s="31" t="s">
        <v>8</v>
      </c>
      <c r="H59" s="31" t="s">
        <v>91</v>
      </c>
      <c r="I59" s="15"/>
    </row>
    <row r="60" spans="1:9" s="16" customFormat="1" ht="56.25" x14ac:dyDescent="0.25">
      <c r="A60" s="27">
        <v>54</v>
      </c>
      <c r="B60" s="32">
        <v>55100000</v>
      </c>
      <c r="C60" s="29" t="s">
        <v>65</v>
      </c>
      <c r="D60" s="30">
        <f>232000+163000</f>
        <v>395000</v>
      </c>
      <c r="E60" s="11" t="s">
        <v>11</v>
      </c>
      <c r="F60" s="31" t="s">
        <v>8</v>
      </c>
      <c r="G60" s="31" t="str">
        <f t="shared" si="1"/>
        <v>I-II-III-IV</v>
      </c>
      <c r="H60" s="11" t="s">
        <v>156</v>
      </c>
      <c r="I60" s="15"/>
    </row>
    <row r="61" spans="1:9" s="16" customFormat="1" ht="33.75" x14ac:dyDescent="0.25">
      <c r="A61" s="27">
        <v>55</v>
      </c>
      <c r="B61" s="32">
        <v>55300000</v>
      </c>
      <c r="C61" s="29" t="s">
        <v>42</v>
      </c>
      <c r="D61" s="30">
        <f>400000+50000+30000+40000+5000+17000+11500-14800</f>
        <v>538700</v>
      </c>
      <c r="E61" s="11" t="s">
        <v>11</v>
      </c>
      <c r="F61" s="31" t="s">
        <v>8</v>
      </c>
      <c r="G61" s="31" t="str">
        <f t="shared" si="1"/>
        <v>I-II-III-IV</v>
      </c>
      <c r="H61" s="31" t="s">
        <v>10</v>
      </c>
      <c r="I61" s="15"/>
    </row>
    <row r="62" spans="1:9" s="16" customFormat="1" ht="33.75" x14ac:dyDescent="0.25">
      <c r="A62" s="27">
        <v>56</v>
      </c>
      <c r="B62" s="32">
        <v>55400000</v>
      </c>
      <c r="C62" s="29" t="s">
        <v>117</v>
      </c>
      <c r="D62" s="30">
        <v>5000</v>
      </c>
      <c r="E62" s="11" t="s">
        <v>11</v>
      </c>
      <c r="F62" s="31" t="s">
        <v>8</v>
      </c>
      <c r="G62" s="31" t="str">
        <f>F62</f>
        <v>I-II-III-IV</v>
      </c>
      <c r="H62" s="31" t="s">
        <v>10</v>
      </c>
      <c r="I62" s="15"/>
    </row>
    <row r="63" spans="1:9" s="16" customFormat="1" ht="33.75" x14ac:dyDescent="0.25">
      <c r="A63" s="27">
        <v>57</v>
      </c>
      <c r="B63" s="32">
        <v>60100000</v>
      </c>
      <c r="C63" s="29" t="s">
        <v>43</v>
      </c>
      <c r="D63" s="30">
        <f>150000+50000-500</f>
        <v>199500</v>
      </c>
      <c r="E63" s="11" t="s">
        <v>11</v>
      </c>
      <c r="F63" s="31" t="s">
        <v>8</v>
      </c>
      <c r="G63" s="31" t="str">
        <f t="shared" si="1"/>
        <v>I-II-III-IV</v>
      </c>
      <c r="H63" s="31" t="s">
        <v>10</v>
      </c>
      <c r="I63" s="15"/>
    </row>
    <row r="64" spans="1:9" s="16" customFormat="1" ht="23.25" x14ac:dyDescent="0.25">
      <c r="A64" s="27">
        <v>58</v>
      </c>
      <c r="B64" s="32">
        <v>60100000</v>
      </c>
      <c r="C64" s="29" t="s">
        <v>33</v>
      </c>
      <c r="D64" s="30">
        <v>500</v>
      </c>
      <c r="E64" s="11" t="s">
        <v>11</v>
      </c>
      <c r="F64" s="31" t="s">
        <v>8</v>
      </c>
      <c r="G64" s="31" t="str">
        <f t="shared" si="1"/>
        <v>I-II-III-IV</v>
      </c>
      <c r="H64" s="31" t="s">
        <v>30</v>
      </c>
      <c r="I64" s="15"/>
    </row>
    <row r="65" spans="1:9" s="16" customFormat="1" ht="23.25" x14ac:dyDescent="0.25">
      <c r="A65" s="27">
        <v>59</v>
      </c>
      <c r="B65" s="32">
        <v>60200000</v>
      </c>
      <c r="C65" s="29" t="s">
        <v>123</v>
      </c>
      <c r="D65" s="30">
        <v>500</v>
      </c>
      <c r="E65" s="11" t="s">
        <v>11</v>
      </c>
      <c r="F65" s="31" t="s">
        <v>8</v>
      </c>
      <c r="G65" s="31" t="str">
        <f>F65</f>
        <v>I-II-III-IV</v>
      </c>
      <c r="H65" s="31" t="s">
        <v>30</v>
      </c>
      <c r="I65" s="15"/>
    </row>
    <row r="66" spans="1:9" s="16" customFormat="1" ht="33.75" x14ac:dyDescent="0.25">
      <c r="A66" s="27">
        <v>60</v>
      </c>
      <c r="B66" s="32">
        <v>60400000</v>
      </c>
      <c r="C66" s="29" t="s">
        <v>23</v>
      </c>
      <c r="D66" s="30">
        <v>500000</v>
      </c>
      <c r="E66" s="11" t="s">
        <v>11</v>
      </c>
      <c r="F66" s="31" t="s">
        <v>8</v>
      </c>
      <c r="G66" s="31" t="str">
        <f t="shared" si="1"/>
        <v>I-II-III-IV</v>
      </c>
      <c r="H66" s="31" t="s">
        <v>10</v>
      </c>
      <c r="I66" s="15"/>
    </row>
    <row r="67" spans="1:9" s="16" customFormat="1" ht="22.5" x14ac:dyDescent="0.25">
      <c r="A67" s="27">
        <v>61</v>
      </c>
      <c r="B67" s="32">
        <v>63100000</v>
      </c>
      <c r="C67" s="29" t="s">
        <v>24</v>
      </c>
      <c r="D67" s="30">
        <f>75000+30000-6350-5551-1026</f>
        <v>92073</v>
      </c>
      <c r="E67" s="11" t="s">
        <v>37</v>
      </c>
      <c r="F67" s="31" t="s">
        <v>8</v>
      </c>
      <c r="G67" s="31" t="str">
        <f t="shared" si="1"/>
        <v>I-II-III-IV</v>
      </c>
      <c r="H67" s="11" t="s">
        <v>9</v>
      </c>
      <c r="I67" s="15"/>
    </row>
    <row r="68" spans="1:9" s="16" customFormat="1" ht="45" x14ac:dyDescent="0.25">
      <c r="A68" s="27">
        <v>62</v>
      </c>
      <c r="B68" s="32"/>
      <c r="C68" s="29" t="s">
        <v>99</v>
      </c>
      <c r="D68" s="30">
        <v>6350</v>
      </c>
      <c r="E68" s="11"/>
      <c r="F68" s="31" t="s">
        <v>143</v>
      </c>
      <c r="G68" s="31" t="s">
        <v>143</v>
      </c>
      <c r="H68" s="11" t="s">
        <v>98</v>
      </c>
      <c r="I68" s="15"/>
    </row>
    <row r="69" spans="1:9" s="16" customFormat="1" ht="33.75" x14ac:dyDescent="0.25">
      <c r="A69" s="27">
        <v>63</v>
      </c>
      <c r="B69" s="32"/>
      <c r="C69" s="29" t="s">
        <v>120</v>
      </c>
      <c r="D69" s="30">
        <v>5551</v>
      </c>
      <c r="E69" s="11"/>
      <c r="F69" s="31" t="s">
        <v>143</v>
      </c>
      <c r="G69" s="31" t="s">
        <v>143</v>
      </c>
      <c r="H69" s="11" t="s">
        <v>119</v>
      </c>
      <c r="I69" s="15"/>
    </row>
    <row r="70" spans="1:9" s="16" customFormat="1" ht="33.75" x14ac:dyDescent="0.25">
      <c r="A70" s="27">
        <v>64</v>
      </c>
      <c r="B70" s="32"/>
      <c r="C70" s="29" t="s">
        <v>153</v>
      </c>
      <c r="D70" s="30">
        <v>1026</v>
      </c>
      <c r="E70" s="11"/>
      <c r="F70" s="31" t="s">
        <v>144</v>
      </c>
      <c r="G70" s="31" t="s">
        <v>144</v>
      </c>
      <c r="H70" s="11" t="s">
        <v>152</v>
      </c>
      <c r="I70" s="15"/>
    </row>
    <row r="71" spans="1:9" s="16" customFormat="1" ht="33.75" x14ac:dyDescent="0.25">
      <c r="A71" s="27">
        <v>65</v>
      </c>
      <c r="B71" s="32">
        <v>63500000</v>
      </c>
      <c r="C71" s="29" t="s">
        <v>25</v>
      </c>
      <c r="D71" s="30">
        <f>140000-10000-5000-2000</f>
        <v>123000</v>
      </c>
      <c r="E71" s="11" t="s">
        <v>11</v>
      </c>
      <c r="F71" s="31" t="s">
        <v>8</v>
      </c>
      <c r="G71" s="31" t="str">
        <f t="shared" si="1"/>
        <v>I-II-III-IV</v>
      </c>
      <c r="H71" s="31" t="s">
        <v>10</v>
      </c>
      <c r="I71" s="26"/>
    </row>
    <row r="72" spans="1:9" s="16" customFormat="1" ht="23.25" x14ac:dyDescent="0.25">
      <c r="A72" s="27">
        <v>66</v>
      </c>
      <c r="B72" s="32">
        <v>63700000</v>
      </c>
      <c r="C72" s="29" t="s">
        <v>79</v>
      </c>
      <c r="D72" s="30">
        <v>250</v>
      </c>
      <c r="E72" s="11" t="s">
        <v>11</v>
      </c>
      <c r="F72" s="31" t="s">
        <v>8</v>
      </c>
      <c r="G72" s="31" t="str">
        <f t="shared" si="1"/>
        <v>I-II-III-IV</v>
      </c>
      <c r="H72" s="31" t="s">
        <v>30</v>
      </c>
      <c r="I72" s="15"/>
    </row>
    <row r="73" spans="1:9" s="16" customFormat="1" x14ac:dyDescent="0.25">
      <c r="A73" s="27">
        <v>67</v>
      </c>
      <c r="B73" s="32">
        <v>64200000</v>
      </c>
      <c r="C73" s="29" t="s">
        <v>26</v>
      </c>
      <c r="D73" s="30">
        <v>30000</v>
      </c>
      <c r="E73" s="11" t="s">
        <v>34</v>
      </c>
      <c r="F73" s="31" t="s">
        <v>8</v>
      </c>
      <c r="G73" s="31" t="str">
        <f t="shared" si="1"/>
        <v>I-II-III-IV</v>
      </c>
      <c r="H73" s="31"/>
      <c r="I73" s="15"/>
    </row>
    <row r="74" spans="1:9" s="16" customFormat="1" x14ac:dyDescent="0.25">
      <c r="A74" s="27">
        <v>68</v>
      </c>
      <c r="B74" s="32">
        <v>64200000</v>
      </c>
      <c r="C74" s="29" t="s">
        <v>175</v>
      </c>
      <c r="D74" s="30">
        <f>1000+10000-900-6460</f>
        <v>3640</v>
      </c>
      <c r="E74" s="11" t="s">
        <v>37</v>
      </c>
      <c r="F74" s="31" t="s">
        <v>8</v>
      </c>
      <c r="G74" s="31" t="str">
        <f t="shared" si="1"/>
        <v>I-II-III-IV</v>
      </c>
      <c r="H74" s="33"/>
      <c r="I74" s="15"/>
    </row>
    <row r="75" spans="1:9" s="16" customFormat="1" ht="101.25" x14ac:dyDescent="0.25">
      <c r="A75" s="27">
        <v>69</v>
      </c>
      <c r="B75" s="32">
        <v>64200000</v>
      </c>
      <c r="C75" s="29" t="s">
        <v>103</v>
      </c>
      <c r="D75" s="30">
        <v>900</v>
      </c>
      <c r="E75" s="11" t="s">
        <v>11</v>
      </c>
      <c r="F75" s="31" t="s">
        <v>8</v>
      </c>
      <c r="G75" s="31" t="str">
        <f t="shared" si="1"/>
        <v>I-II-III-IV</v>
      </c>
      <c r="H75" s="33" t="s">
        <v>102</v>
      </c>
      <c r="I75" s="15"/>
    </row>
    <row r="76" spans="1:9" s="16" customFormat="1" ht="23.25" x14ac:dyDescent="0.25">
      <c r="A76" s="27">
        <v>70</v>
      </c>
      <c r="B76" s="32">
        <v>65200000</v>
      </c>
      <c r="C76" s="29" t="s">
        <v>112</v>
      </c>
      <c r="D76" s="30">
        <v>120</v>
      </c>
      <c r="E76" s="11" t="s">
        <v>11</v>
      </c>
      <c r="F76" s="31" t="s">
        <v>8</v>
      </c>
      <c r="G76" s="31" t="str">
        <f>F76</f>
        <v>I-II-III-IV</v>
      </c>
      <c r="H76" s="31" t="s">
        <v>30</v>
      </c>
      <c r="I76" s="15"/>
    </row>
    <row r="77" spans="1:9" s="16" customFormat="1" ht="23.25" x14ac:dyDescent="0.25">
      <c r="A77" s="27">
        <v>71</v>
      </c>
      <c r="B77" s="32">
        <v>66100000</v>
      </c>
      <c r="C77" s="29" t="s">
        <v>55</v>
      </c>
      <c r="D77" s="30">
        <v>100</v>
      </c>
      <c r="E77" s="11" t="s">
        <v>11</v>
      </c>
      <c r="F77" s="31" t="s">
        <v>8</v>
      </c>
      <c r="G77" s="31" t="str">
        <f t="shared" si="1"/>
        <v>I-II-III-IV</v>
      </c>
      <c r="H77" s="31" t="s">
        <v>30</v>
      </c>
      <c r="I77" s="15"/>
    </row>
    <row r="78" spans="1:9" s="16" customFormat="1" ht="23.25" x14ac:dyDescent="0.25">
      <c r="A78" s="27">
        <v>72</v>
      </c>
      <c r="B78" s="32">
        <v>66500000</v>
      </c>
      <c r="C78" s="29" t="s">
        <v>160</v>
      </c>
      <c r="D78" s="30">
        <f>4990-1340</f>
        <v>3650</v>
      </c>
      <c r="E78" s="11" t="s">
        <v>11</v>
      </c>
      <c r="F78" s="31" t="s">
        <v>8</v>
      </c>
      <c r="G78" s="31" t="str">
        <f t="shared" si="1"/>
        <v>I-II-III-IV</v>
      </c>
      <c r="H78" s="31" t="s">
        <v>30</v>
      </c>
      <c r="I78" s="15"/>
    </row>
    <row r="79" spans="1:9" s="16" customFormat="1" x14ac:dyDescent="0.25">
      <c r="A79" s="27">
        <v>73</v>
      </c>
      <c r="B79" s="32">
        <v>66500000</v>
      </c>
      <c r="C79" s="29" t="s">
        <v>159</v>
      </c>
      <c r="D79" s="30">
        <v>1340</v>
      </c>
      <c r="E79" s="11" t="s">
        <v>34</v>
      </c>
      <c r="F79" s="31" t="s">
        <v>149</v>
      </c>
      <c r="G79" s="31" t="s">
        <v>149</v>
      </c>
      <c r="H79" s="31"/>
      <c r="I79" s="15"/>
    </row>
    <row r="80" spans="1:9" s="16" customFormat="1" ht="23.25" x14ac:dyDescent="0.25">
      <c r="A80" s="27">
        <v>74</v>
      </c>
      <c r="B80" s="32">
        <v>71200000</v>
      </c>
      <c r="C80" s="29" t="s">
        <v>106</v>
      </c>
      <c r="D80" s="30">
        <v>100</v>
      </c>
      <c r="E80" s="11" t="s">
        <v>11</v>
      </c>
      <c r="F80" s="31" t="s">
        <v>8</v>
      </c>
      <c r="G80" s="31" t="str">
        <f>F80</f>
        <v>I-II-III-IV</v>
      </c>
      <c r="H80" s="31" t="s">
        <v>30</v>
      </c>
      <c r="I80" s="15"/>
    </row>
    <row r="81" spans="1:9" s="16" customFormat="1" ht="23.25" x14ac:dyDescent="0.25">
      <c r="A81" s="27">
        <v>75</v>
      </c>
      <c r="B81" s="32">
        <v>71300000</v>
      </c>
      <c r="C81" s="29" t="s">
        <v>77</v>
      </c>
      <c r="D81" s="30">
        <f>100000+50000-146000</f>
        <v>4000</v>
      </c>
      <c r="E81" s="11" t="s">
        <v>11</v>
      </c>
      <c r="F81" s="31" t="s">
        <v>8</v>
      </c>
      <c r="G81" s="31" t="str">
        <f>F81</f>
        <v>I-II-III-IV</v>
      </c>
      <c r="H81" s="31" t="s">
        <v>30</v>
      </c>
      <c r="I81" s="15"/>
    </row>
    <row r="82" spans="1:9" s="16" customFormat="1" ht="23.25" x14ac:dyDescent="0.25">
      <c r="A82" s="27">
        <v>76</v>
      </c>
      <c r="B82" s="32">
        <v>71600000</v>
      </c>
      <c r="C82" s="29" t="s">
        <v>84</v>
      </c>
      <c r="D82" s="30">
        <v>180</v>
      </c>
      <c r="E82" s="11" t="s">
        <v>11</v>
      </c>
      <c r="F82" s="31" t="s">
        <v>8</v>
      </c>
      <c r="G82" s="31" t="str">
        <f>F82</f>
        <v>I-II-III-IV</v>
      </c>
      <c r="H82" s="31" t="s">
        <v>30</v>
      </c>
      <c r="I82" s="15"/>
    </row>
    <row r="83" spans="1:9" s="16" customFormat="1" ht="22.5" x14ac:dyDescent="0.25">
      <c r="A83" s="27">
        <v>77</v>
      </c>
      <c r="B83" s="32">
        <v>72200000</v>
      </c>
      <c r="C83" s="29" t="s">
        <v>72</v>
      </c>
      <c r="D83" s="30">
        <v>10000</v>
      </c>
      <c r="E83" s="11" t="s">
        <v>37</v>
      </c>
      <c r="F83" s="31" t="s">
        <v>8</v>
      </c>
      <c r="G83" s="31" t="str">
        <f t="shared" si="1"/>
        <v>I-II-III-IV</v>
      </c>
      <c r="H83" s="11"/>
      <c r="I83" s="15"/>
    </row>
    <row r="84" spans="1:9" s="16" customFormat="1" ht="56.25" x14ac:dyDescent="0.25">
      <c r="A84" s="27">
        <v>78</v>
      </c>
      <c r="B84" s="32">
        <v>72200000</v>
      </c>
      <c r="C84" s="34" t="s">
        <v>56</v>
      </c>
      <c r="D84" s="30">
        <v>17000</v>
      </c>
      <c r="E84" s="11" t="s">
        <v>11</v>
      </c>
      <c r="F84" s="31" t="s">
        <v>8</v>
      </c>
      <c r="G84" s="31" t="str">
        <f t="shared" si="1"/>
        <v>I-II-III-IV</v>
      </c>
      <c r="H84" s="11" t="s">
        <v>92</v>
      </c>
      <c r="I84" s="15"/>
    </row>
    <row r="85" spans="1:9" s="16" customFormat="1" x14ac:dyDescent="0.25">
      <c r="A85" s="27">
        <v>79</v>
      </c>
      <c r="B85" s="32">
        <v>72400000</v>
      </c>
      <c r="C85" s="34" t="s">
        <v>66</v>
      </c>
      <c r="D85" s="30">
        <f>100000+40000-2300-10000</f>
        <v>127700</v>
      </c>
      <c r="E85" s="11" t="s">
        <v>37</v>
      </c>
      <c r="F85" s="31" t="s">
        <v>8</v>
      </c>
      <c r="G85" s="31" t="str">
        <f t="shared" si="1"/>
        <v>I-II-III-IV</v>
      </c>
      <c r="H85" s="11"/>
      <c r="I85" s="15"/>
    </row>
    <row r="86" spans="1:9" s="16" customFormat="1" ht="56.25" x14ac:dyDescent="0.25">
      <c r="A86" s="27">
        <v>80</v>
      </c>
      <c r="B86" s="32">
        <v>72400000</v>
      </c>
      <c r="C86" s="34" t="s">
        <v>68</v>
      </c>
      <c r="D86" s="30">
        <v>44000</v>
      </c>
      <c r="E86" s="11" t="s">
        <v>11</v>
      </c>
      <c r="F86" s="31" t="s">
        <v>8</v>
      </c>
      <c r="G86" s="31" t="str">
        <f t="shared" si="1"/>
        <v>I-II-III-IV</v>
      </c>
      <c r="H86" s="11" t="s">
        <v>93</v>
      </c>
      <c r="I86" s="15"/>
    </row>
    <row r="87" spans="1:9" s="16" customFormat="1" ht="56.25" x14ac:dyDescent="0.25">
      <c r="A87" s="27">
        <v>81</v>
      </c>
      <c r="B87" s="32">
        <v>72400000</v>
      </c>
      <c r="C87" s="34" t="s">
        <v>157</v>
      </c>
      <c r="D87" s="30">
        <v>10000</v>
      </c>
      <c r="E87" s="11" t="s">
        <v>11</v>
      </c>
      <c r="F87" s="31" t="s">
        <v>149</v>
      </c>
      <c r="G87" s="31" t="s">
        <v>149</v>
      </c>
      <c r="H87" s="11" t="s">
        <v>156</v>
      </c>
      <c r="I87" s="15"/>
    </row>
    <row r="88" spans="1:9" s="16" customFormat="1" ht="22.5" x14ac:dyDescent="0.25">
      <c r="A88" s="27">
        <v>82</v>
      </c>
      <c r="B88" s="32">
        <v>73100000</v>
      </c>
      <c r="C88" s="34" t="s">
        <v>76</v>
      </c>
      <c r="D88" s="30">
        <v>70000</v>
      </c>
      <c r="E88" s="11" t="s">
        <v>37</v>
      </c>
      <c r="F88" s="31" t="s">
        <v>8</v>
      </c>
      <c r="G88" s="31" t="str">
        <f t="shared" si="1"/>
        <v>I-II-III-IV</v>
      </c>
      <c r="H88" s="31"/>
      <c r="I88" s="15"/>
    </row>
    <row r="89" spans="1:9" s="16" customFormat="1" ht="23.25" x14ac:dyDescent="0.25">
      <c r="A89" s="27">
        <v>83</v>
      </c>
      <c r="B89" s="32">
        <v>73200000</v>
      </c>
      <c r="C89" s="34" t="s">
        <v>78</v>
      </c>
      <c r="D89" s="30">
        <v>4990</v>
      </c>
      <c r="E89" s="11" t="s">
        <v>11</v>
      </c>
      <c r="F89" s="31" t="s">
        <v>8</v>
      </c>
      <c r="G89" s="31" t="str">
        <f>F89</f>
        <v>I-II-III-IV</v>
      </c>
      <c r="H89" s="31" t="s">
        <v>30</v>
      </c>
      <c r="I89" s="15"/>
    </row>
    <row r="90" spans="1:9" s="16" customFormat="1" ht="22.5" x14ac:dyDescent="0.25">
      <c r="A90" s="27">
        <v>84</v>
      </c>
      <c r="B90" s="32">
        <v>73300000</v>
      </c>
      <c r="C90" s="34" t="s">
        <v>164</v>
      </c>
      <c r="D90" s="30">
        <v>146000</v>
      </c>
      <c r="E90" s="11" t="s">
        <v>37</v>
      </c>
      <c r="F90" s="31" t="s">
        <v>149</v>
      </c>
      <c r="G90" s="31" t="s">
        <v>149</v>
      </c>
      <c r="H90" s="31"/>
      <c r="I90" s="15"/>
    </row>
    <row r="91" spans="1:9" s="16" customFormat="1" ht="23.25" x14ac:dyDescent="0.25">
      <c r="A91" s="27">
        <v>85</v>
      </c>
      <c r="B91" s="32">
        <v>79200000</v>
      </c>
      <c r="C91" s="34" t="s">
        <v>67</v>
      </c>
      <c r="D91" s="30">
        <v>1500</v>
      </c>
      <c r="E91" s="11" t="s">
        <v>11</v>
      </c>
      <c r="F91" s="31" t="s">
        <v>8</v>
      </c>
      <c r="G91" s="31" t="str">
        <f t="shared" si="1"/>
        <v>I-II-III-IV</v>
      </c>
      <c r="H91" s="31" t="s">
        <v>30</v>
      </c>
      <c r="I91" s="15"/>
    </row>
    <row r="92" spans="1:9" s="16" customFormat="1" ht="22.5" x14ac:dyDescent="0.25">
      <c r="A92" s="27">
        <v>86</v>
      </c>
      <c r="B92" s="32">
        <v>79300000</v>
      </c>
      <c r="C92" s="29" t="s">
        <v>176</v>
      </c>
      <c r="D92" s="30">
        <f>2000000+170000+400000+16100000+65000+60000+8000+25000+25210-1050000-400000-5000-163000-16852910-55000-80000-800</f>
        <v>246500</v>
      </c>
      <c r="E92" s="11" t="s">
        <v>37</v>
      </c>
      <c r="F92" s="31" t="s">
        <v>8</v>
      </c>
      <c r="G92" s="31" t="str">
        <f t="shared" si="1"/>
        <v>I-II-III-IV</v>
      </c>
      <c r="H92" s="11"/>
      <c r="I92" s="15"/>
    </row>
    <row r="93" spans="1:9" s="16" customFormat="1" ht="56.25" x14ac:dyDescent="0.25">
      <c r="A93" s="27">
        <v>87</v>
      </c>
      <c r="B93" s="32">
        <v>79300000</v>
      </c>
      <c r="C93" s="29" t="s">
        <v>107</v>
      </c>
      <c r="D93" s="30">
        <v>1050000</v>
      </c>
      <c r="E93" s="11" t="s">
        <v>11</v>
      </c>
      <c r="F93" s="31" t="s">
        <v>8</v>
      </c>
      <c r="G93" s="31" t="str">
        <f>F93</f>
        <v>I-II-III-IV</v>
      </c>
      <c r="H93" s="11" t="s">
        <v>113</v>
      </c>
      <c r="I93" s="15"/>
    </row>
    <row r="94" spans="1:9" s="16" customFormat="1" ht="101.25" x14ac:dyDescent="0.25">
      <c r="A94" s="27">
        <v>88</v>
      </c>
      <c r="B94" s="32">
        <v>79300000</v>
      </c>
      <c r="C94" s="29" t="s">
        <v>110</v>
      </c>
      <c r="D94" s="30">
        <v>400000</v>
      </c>
      <c r="E94" s="11" t="s">
        <v>11</v>
      </c>
      <c r="F94" s="31" t="s">
        <v>8</v>
      </c>
      <c r="G94" s="31" t="str">
        <f>F94</f>
        <v>I-II-III-IV</v>
      </c>
      <c r="H94" s="11" t="s">
        <v>109</v>
      </c>
      <c r="I94" s="15"/>
    </row>
    <row r="95" spans="1:9" s="16" customFormat="1" ht="56.25" x14ac:dyDescent="0.25">
      <c r="A95" s="27">
        <v>89</v>
      </c>
      <c r="B95" s="32">
        <v>79300000</v>
      </c>
      <c r="C95" s="29" t="s">
        <v>27</v>
      </c>
      <c r="D95" s="30">
        <f>2025000+14627910+200000-21000</f>
        <v>16831910</v>
      </c>
      <c r="E95" s="11" t="s">
        <v>11</v>
      </c>
      <c r="F95" s="31" t="s">
        <v>149</v>
      </c>
      <c r="G95" s="31" t="s">
        <v>149</v>
      </c>
      <c r="H95" s="11" t="s">
        <v>156</v>
      </c>
      <c r="I95" s="15"/>
    </row>
    <row r="96" spans="1:9" s="16" customFormat="1" ht="22.5" x14ac:dyDescent="0.25">
      <c r="A96" s="27">
        <v>90</v>
      </c>
      <c r="B96" s="32">
        <v>79400000</v>
      </c>
      <c r="C96" s="29" t="s">
        <v>73</v>
      </c>
      <c r="D96" s="30">
        <v>500000</v>
      </c>
      <c r="E96" s="11" t="s">
        <v>37</v>
      </c>
      <c r="F96" s="31" t="s">
        <v>8</v>
      </c>
      <c r="G96" s="31" t="str">
        <f t="shared" si="1"/>
        <v>I-II-III-IV</v>
      </c>
      <c r="H96" s="11"/>
      <c r="I96" s="15"/>
    </row>
    <row r="97" spans="1:9" s="16" customFormat="1" ht="22.5" x14ac:dyDescent="0.25">
      <c r="A97" s="27">
        <v>91</v>
      </c>
      <c r="B97" s="32">
        <v>79500000</v>
      </c>
      <c r="C97" s="29" t="s">
        <v>28</v>
      </c>
      <c r="D97" s="30">
        <f>20000+6000</f>
        <v>26000</v>
      </c>
      <c r="E97" s="11" t="s">
        <v>37</v>
      </c>
      <c r="F97" s="31" t="s">
        <v>8</v>
      </c>
      <c r="G97" s="31" t="str">
        <f t="shared" si="1"/>
        <v>I-II-III-IV</v>
      </c>
      <c r="H97" s="31"/>
      <c r="I97" s="15"/>
    </row>
    <row r="98" spans="1:9" s="16" customFormat="1" ht="33.75" x14ac:dyDescent="0.25">
      <c r="A98" s="27">
        <v>92</v>
      </c>
      <c r="B98" s="32">
        <v>79500000</v>
      </c>
      <c r="C98" s="29" t="s">
        <v>60</v>
      </c>
      <c r="D98" s="30">
        <v>500</v>
      </c>
      <c r="E98" s="11" t="s">
        <v>11</v>
      </c>
      <c r="F98" s="31" t="s">
        <v>8</v>
      </c>
      <c r="G98" s="31" t="str">
        <f t="shared" si="1"/>
        <v>I-II-III-IV</v>
      </c>
      <c r="H98" s="31" t="s">
        <v>57</v>
      </c>
      <c r="I98" s="15"/>
    </row>
    <row r="99" spans="1:9" s="16" customFormat="1" ht="112.5" x14ac:dyDescent="0.25">
      <c r="A99" s="27">
        <v>93</v>
      </c>
      <c r="B99" s="32">
        <v>79700000</v>
      </c>
      <c r="C99" s="29" t="s">
        <v>50</v>
      </c>
      <c r="D99" s="30">
        <f>58000+1000+6460-660</f>
        <v>64800</v>
      </c>
      <c r="E99" s="11" t="s">
        <v>11</v>
      </c>
      <c r="F99" s="31" t="s">
        <v>8</v>
      </c>
      <c r="G99" s="31" t="str">
        <f t="shared" si="1"/>
        <v>I-II-III-IV</v>
      </c>
      <c r="H99" s="33" t="s">
        <v>101</v>
      </c>
      <c r="I99" s="15"/>
    </row>
    <row r="100" spans="1:9" s="16" customFormat="1" ht="33.75" x14ac:dyDescent="0.25">
      <c r="A100" s="27">
        <v>94</v>
      </c>
      <c r="B100" s="32">
        <v>79700000</v>
      </c>
      <c r="C100" s="29" t="s">
        <v>100</v>
      </c>
      <c r="D100" s="30">
        <v>660</v>
      </c>
      <c r="E100" s="11" t="s">
        <v>11</v>
      </c>
      <c r="F100" s="31" t="s">
        <v>8</v>
      </c>
      <c r="G100" s="31" t="str">
        <f>F100</f>
        <v>I-II-III-IV</v>
      </c>
      <c r="H100" s="33" t="s">
        <v>91</v>
      </c>
      <c r="I100" s="15"/>
    </row>
    <row r="101" spans="1:9" s="16" customFormat="1" ht="22.5" x14ac:dyDescent="0.25">
      <c r="A101" s="27">
        <v>95</v>
      </c>
      <c r="B101" s="32">
        <v>79800000</v>
      </c>
      <c r="C101" s="29" t="s">
        <v>44</v>
      </c>
      <c r="D101" s="30">
        <f>200000+4000+30000+20000+20000+20000+70000+15000+10000-1211-924</f>
        <v>386865</v>
      </c>
      <c r="E101" s="11" t="s">
        <v>37</v>
      </c>
      <c r="F101" s="31" t="s">
        <v>8</v>
      </c>
      <c r="G101" s="31" t="str">
        <f t="shared" si="1"/>
        <v>I-II-III-IV</v>
      </c>
      <c r="H101" s="11"/>
      <c r="I101" s="15"/>
    </row>
    <row r="102" spans="1:9" s="16" customFormat="1" x14ac:dyDescent="0.25">
      <c r="A102" s="27">
        <v>96</v>
      </c>
      <c r="B102" s="32"/>
      <c r="C102" s="29" t="s">
        <v>137</v>
      </c>
      <c r="D102" s="30">
        <v>924</v>
      </c>
      <c r="E102" s="11"/>
      <c r="F102" s="31" t="s">
        <v>144</v>
      </c>
      <c r="G102" s="31" t="s">
        <v>144</v>
      </c>
      <c r="H102" s="11" t="s">
        <v>136</v>
      </c>
      <c r="I102" s="15"/>
    </row>
    <row r="103" spans="1:9" s="16" customFormat="1" x14ac:dyDescent="0.25">
      <c r="A103" s="27">
        <v>97</v>
      </c>
      <c r="B103" s="32"/>
      <c r="C103" s="29" t="s">
        <v>138</v>
      </c>
      <c r="D103" s="30">
        <v>1211</v>
      </c>
      <c r="E103" s="11"/>
      <c r="F103" s="31" t="s">
        <v>144</v>
      </c>
      <c r="G103" s="31" t="s">
        <v>144</v>
      </c>
      <c r="H103" s="11" t="s">
        <v>139</v>
      </c>
      <c r="I103" s="15"/>
    </row>
    <row r="104" spans="1:9" s="16" customFormat="1" ht="22.5" x14ac:dyDescent="0.25">
      <c r="A104" s="27">
        <v>98</v>
      </c>
      <c r="B104" s="32">
        <v>79900000</v>
      </c>
      <c r="C104" s="29" t="s">
        <v>45</v>
      </c>
      <c r="D104" s="30">
        <f>200000+120000+70000+200000+250000+200000+1000000+30000+20000-10000-340846-4900-21970-104500</f>
        <v>1607784</v>
      </c>
      <c r="E104" s="11" t="s">
        <v>37</v>
      </c>
      <c r="F104" s="31" t="s">
        <v>8</v>
      </c>
      <c r="G104" s="31" t="str">
        <f t="shared" si="1"/>
        <v>I-II-III-IV</v>
      </c>
      <c r="H104" s="11"/>
      <c r="I104" s="15"/>
    </row>
    <row r="105" spans="1:9" s="16" customFormat="1" ht="45" x14ac:dyDescent="0.25">
      <c r="A105" s="27">
        <v>99</v>
      </c>
      <c r="B105" s="32"/>
      <c r="C105" s="29" t="s">
        <v>174</v>
      </c>
      <c r="D105" s="30">
        <v>21970</v>
      </c>
      <c r="E105" s="11"/>
      <c r="F105" s="31" t="s">
        <v>144</v>
      </c>
      <c r="G105" s="31" t="s">
        <v>144</v>
      </c>
      <c r="H105" s="11" t="s">
        <v>172</v>
      </c>
      <c r="I105" s="15"/>
    </row>
    <row r="106" spans="1:9" s="16" customFormat="1" ht="56.25" x14ac:dyDescent="0.25">
      <c r="A106" s="27">
        <v>100</v>
      </c>
      <c r="B106" s="32">
        <v>79900000</v>
      </c>
      <c r="C106" s="29" t="s">
        <v>173</v>
      </c>
      <c r="D106" s="30">
        <f>10000+21000</f>
        <v>31000</v>
      </c>
      <c r="E106" s="11" t="s">
        <v>11</v>
      </c>
      <c r="F106" s="31" t="s">
        <v>149</v>
      </c>
      <c r="G106" s="31" t="s">
        <v>149</v>
      </c>
      <c r="H106" s="11" t="s">
        <v>156</v>
      </c>
      <c r="I106" s="15"/>
    </row>
    <row r="107" spans="1:9" s="16" customFormat="1" ht="56.25" x14ac:dyDescent="0.25">
      <c r="A107" s="27">
        <v>101</v>
      </c>
      <c r="B107" s="32">
        <v>79900000</v>
      </c>
      <c r="C107" s="29" t="s">
        <v>161</v>
      </c>
      <c r="D107" s="30">
        <v>340846</v>
      </c>
      <c r="E107" s="11" t="s">
        <v>11</v>
      </c>
      <c r="F107" s="31" t="s">
        <v>149</v>
      </c>
      <c r="G107" s="31" t="s">
        <v>149</v>
      </c>
      <c r="H107" s="11" t="s">
        <v>162</v>
      </c>
      <c r="I107" s="15"/>
    </row>
    <row r="108" spans="1:9" s="16" customFormat="1" x14ac:dyDescent="0.25">
      <c r="A108" s="27">
        <v>102</v>
      </c>
      <c r="B108" s="32">
        <v>80500000</v>
      </c>
      <c r="C108" s="29" t="s">
        <v>46</v>
      </c>
      <c r="D108" s="30">
        <f>325000+25000+15000-175000+104500-15175-14445</f>
        <v>264880</v>
      </c>
      <c r="E108" s="11" t="s">
        <v>37</v>
      </c>
      <c r="F108" s="31" t="s">
        <v>8</v>
      </c>
      <c r="G108" s="31" t="str">
        <f t="shared" si="1"/>
        <v>I-II-III-IV</v>
      </c>
      <c r="H108" s="11"/>
      <c r="I108" s="15"/>
    </row>
    <row r="109" spans="1:9" s="16" customFormat="1" ht="33.75" x14ac:dyDescent="0.25">
      <c r="A109" s="27">
        <v>103</v>
      </c>
      <c r="B109" s="32"/>
      <c r="C109" s="29" t="s">
        <v>180</v>
      </c>
      <c r="D109" s="30">
        <v>15175</v>
      </c>
      <c r="E109" s="11"/>
      <c r="F109" s="31" t="s">
        <v>144</v>
      </c>
      <c r="G109" s="31" t="s">
        <v>144</v>
      </c>
      <c r="H109" s="11"/>
      <c r="I109" s="15"/>
    </row>
    <row r="110" spans="1:9" s="16" customFormat="1" ht="22.5" x14ac:dyDescent="0.25">
      <c r="A110" s="27">
        <v>104</v>
      </c>
      <c r="B110" s="32"/>
      <c r="C110" s="29" t="s">
        <v>181</v>
      </c>
      <c r="D110" s="30">
        <v>14445</v>
      </c>
      <c r="E110" s="11"/>
      <c r="F110" s="31" t="s">
        <v>144</v>
      </c>
      <c r="G110" s="31" t="s">
        <v>144</v>
      </c>
      <c r="H110" s="11"/>
      <c r="I110" s="15"/>
    </row>
    <row r="111" spans="1:9" s="16" customFormat="1" ht="56.25" x14ac:dyDescent="0.25">
      <c r="A111" s="27">
        <v>105</v>
      </c>
      <c r="B111" s="32">
        <v>80500000</v>
      </c>
      <c r="C111" s="29" t="s">
        <v>154</v>
      </c>
      <c r="D111" s="30">
        <v>175000</v>
      </c>
      <c r="E111" s="11" t="s">
        <v>11</v>
      </c>
      <c r="F111" s="31" t="s">
        <v>149</v>
      </c>
      <c r="G111" s="31" t="s">
        <v>149</v>
      </c>
      <c r="H111" s="11" t="s">
        <v>156</v>
      </c>
      <c r="I111" s="15"/>
    </row>
    <row r="112" spans="1:9" s="16" customFormat="1" ht="23.25" x14ac:dyDescent="0.25">
      <c r="A112" s="27">
        <v>106</v>
      </c>
      <c r="B112" s="32">
        <v>90400000</v>
      </c>
      <c r="C112" s="29" t="s">
        <v>118</v>
      </c>
      <c r="D112" s="30">
        <v>65</v>
      </c>
      <c r="E112" s="11" t="s">
        <v>11</v>
      </c>
      <c r="F112" s="31" t="s">
        <v>8</v>
      </c>
      <c r="G112" s="31" t="str">
        <f>F112</f>
        <v>I-II-III-IV</v>
      </c>
      <c r="H112" s="31" t="s">
        <v>30</v>
      </c>
      <c r="I112" s="15"/>
    </row>
    <row r="113" spans="1:9" s="16" customFormat="1" ht="23.25" x14ac:dyDescent="0.25">
      <c r="A113" s="27">
        <v>107</v>
      </c>
      <c r="B113" s="32">
        <v>90500000</v>
      </c>
      <c r="C113" s="29" t="s">
        <v>111</v>
      </c>
      <c r="D113" s="30">
        <v>1500</v>
      </c>
      <c r="E113" s="11" t="s">
        <v>11</v>
      </c>
      <c r="F113" s="31" t="s">
        <v>8</v>
      </c>
      <c r="G113" s="31" t="str">
        <f>F113</f>
        <v>I-II-III-IV</v>
      </c>
      <c r="H113" s="31" t="s">
        <v>30</v>
      </c>
      <c r="I113" s="15"/>
    </row>
    <row r="114" spans="1:9" s="16" customFormat="1" ht="23.25" x14ac:dyDescent="0.25">
      <c r="A114" s="27">
        <v>108</v>
      </c>
      <c r="B114" s="32">
        <v>90900000</v>
      </c>
      <c r="C114" s="29" t="s">
        <v>49</v>
      </c>
      <c r="D114" s="30">
        <f>2000-500+121-141</f>
        <v>1480</v>
      </c>
      <c r="E114" s="11" t="s">
        <v>11</v>
      </c>
      <c r="F114" s="31" t="s">
        <v>8</v>
      </c>
      <c r="G114" s="31" t="str">
        <f t="shared" si="1"/>
        <v>I-II-III-IV</v>
      </c>
      <c r="H114" s="31" t="s">
        <v>30</v>
      </c>
      <c r="I114" s="15"/>
    </row>
    <row r="115" spans="1:9" s="16" customFormat="1" ht="22.5" x14ac:dyDescent="0.25">
      <c r="A115" s="27">
        <v>109</v>
      </c>
      <c r="B115" s="32">
        <v>90900000</v>
      </c>
      <c r="C115" s="29" t="s">
        <v>163</v>
      </c>
      <c r="D115" s="30">
        <f>12493+141</f>
        <v>12634</v>
      </c>
      <c r="E115" s="11" t="s">
        <v>37</v>
      </c>
      <c r="F115" s="31" t="s">
        <v>149</v>
      </c>
      <c r="G115" s="31" t="s">
        <v>149</v>
      </c>
      <c r="H115" s="31"/>
      <c r="I115" s="15"/>
    </row>
    <row r="116" spans="1:9" s="16" customFormat="1" x14ac:dyDescent="0.25">
      <c r="A116" s="27">
        <v>110</v>
      </c>
      <c r="B116" s="32">
        <v>92100000</v>
      </c>
      <c r="C116" s="29" t="s">
        <v>133</v>
      </c>
      <c r="D116" s="30">
        <f>250000</f>
        <v>250000</v>
      </c>
      <c r="E116" s="11" t="s">
        <v>37</v>
      </c>
      <c r="F116" s="31" t="s">
        <v>8</v>
      </c>
      <c r="G116" s="31" t="str">
        <f t="shared" si="1"/>
        <v>I-II-III-IV</v>
      </c>
      <c r="H116" s="11"/>
      <c r="I116" s="15"/>
    </row>
    <row r="117" spans="1:9" s="16" customFormat="1" ht="23.25" x14ac:dyDescent="0.25">
      <c r="A117" s="27">
        <v>111</v>
      </c>
      <c r="B117" s="32">
        <v>92200000</v>
      </c>
      <c r="C117" s="29" t="s">
        <v>51</v>
      </c>
      <c r="D117" s="30">
        <f>4600-3600</f>
        <v>1000</v>
      </c>
      <c r="E117" s="11" t="s">
        <v>11</v>
      </c>
      <c r="F117" s="31" t="s">
        <v>8</v>
      </c>
      <c r="G117" s="31" t="str">
        <f t="shared" si="1"/>
        <v>I-II-III-IV</v>
      </c>
      <c r="H117" s="31" t="s">
        <v>30</v>
      </c>
      <c r="I117" s="15"/>
    </row>
    <row r="118" spans="1:9" s="16" customFormat="1" ht="56.25" x14ac:dyDescent="0.25">
      <c r="A118" s="27">
        <v>112</v>
      </c>
      <c r="B118" s="32">
        <v>92300000</v>
      </c>
      <c r="C118" s="29" t="s">
        <v>158</v>
      </c>
      <c r="D118" s="30">
        <v>80000</v>
      </c>
      <c r="E118" s="11" t="s">
        <v>11</v>
      </c>
      <c r="F118" s="31" t="s">
        <v>149</v>
      </c>
      <c r="G118" s="31" t="s">
        <v>149</v>
      </c>
      <c r="H118" s="31" t="s">
        <v>156</v>
      </c>
      <c r="I118" s="15"/>
    </row>
    <row r="119" spans="1:9" s="16" customFormat="1" ht="23.25" x14ac:dyDescent="0.25">
      <c r="A119" s="27">
        <v>113</v>
      </c>
      <c r="B119" s="32">
        <v>92400000</v>
      </c>
      <c r="C119" s="29" t="s">
        <v>61</v>
      </c>
      <c r="D119" s="30">
        <v>4800</v>
      </c>
      <c r="E119" s="11" t="s">
        <v>11</v>
      </c>
      <c r="F119" s="31" t="s">
        <v>8</v>
      </c>
      <c r="G119" s="31" t="str">
        <f t="shared" si="1"/>
        <v>I-II-III-IV</v>
      </c>
      <c r="H119" s="31" t="s">
        <v>30</v>
      </c>
      <c r="I119" s="15"/>
    </row>
    <row r="120" spans="1:9" s="16" customFormat="1" ht="33.75" x14ac:dyDescent="0.25">
      <c r="A120" s="27">
        <v>114</v>
      </c>
      <c r="B120" s="32">
        <v>92500000</v>
      </c>
      <c r="C120" s="29" t="s">
        <v>29</v>
      </c>
      <c r="D120" s="30">
        <f>10000+14800+2000</f>
        <v>26800</v>
      </c>
      <c r="E120" s="11" t="s">
        <v>11</v>
      </c>
      <c r="F120" s="31" t="s">
        <v>8</v>
      </c>
      <c r="G120" s="31" t="str">
        <f t="shared" si="1"/>
        <v>I-II-III-IV</v>
      </c>
      <c r="H120" s="31" t="s">
        <v>47</v>
      </c>
      <c r="I120" s="15"/>
    </row>
    <row r="121" spans="1:9" s="16" customFormat="1" x14ac:dyDescent="0.25">
      <c r="A121" s="27">
        <v>115</v>
      </c>
      <c r="B121" s="32">
        <v>92600000</v>
      </c>
      <c r="C121" s="29" t="s">
        <v>75</v>
      </c>
      <c r="D121" s="30">
        <f>30000+50000-23169-4105</f>
        <v>52726</v>
      </c>
      <c r="E121" s="11" t="s">
        <v>37</v>
      </c>
      <c r="F121" s="31" t="s">
        <v>8</v>
      </c>
      <c r="G121" s="31" t="str">
        <f t="shared" si="1"/>
        <v>I-II-III-IV</v>
      </c>
      <c r="H121" s="31"/>
      <c r="I121" s="15"/>
    </row>
    <row r="122" spans="1:9" s="16" customFormat="1" ht="33.75" x14ac:dyDescent="0.25">
      <c r="A122" s="27">
        <v>116</v>
      </c>
      <c r="B122" s="32"/>
      <c r="C122" s="29" t="s">
        <v>129</v>
      </c>
      <c r="D122" s="30">
        <v>23169</v>
      </c>
      <c r="E122" s="11"/>
      <c r="F122" s="31" t="s">
        <v>143</v>
      </c>
      <c r="G122" s="31" t="s">
        <v>143</v>
      </c>
      <c r="H122" s="31" t="s">
        <v>130</v>
      </c>
      <c r="I122" s="15"/>
    </row>
    <row r="123" spans="1:9" s="16" customFormat="1" ht="22.5" x14ac:dyDescent="0.25">
      <c r="A123" s="27">
        <v>117</v>
      </c>
      <c r="B123" s="32"/>
      <c r="C123" s="29" t="s">
        <v>179</v>
      </c>
      <c r="D123" s="30">
        <v>4105</v>
      </c>
      <c r="E123" s="11"/>
      <c r="F123" s="31" t="s">
        <v>144</v>
      </c>
      <c r="G123" s="31" t="s">
        <v>144</v>
      </c>
      <c r="H123" s="31" t="s">
        <v>177</v>
      </c>
      <c r="I123" s="15"/>
    </row>
    <row r="124" spans="1:9" s="16" customFormat="1" ht="33.75" x14ac:dyDescent="0.25">
      <c r="A124" s="27">
        <v>118</v>
      </c>
      <c r="B124" s="32">
        <v>98300000</v>
      </c>
      <c r="C124" s="29" t="s">
        <v>116</v>
      </c>
      <c r="D124" s="30">
        <v>10000</v>
      </c>
      <c r="E124" s="11" t="s">
        <v>11</v>
      </c>
      <c r="F124" s="31" t="s">
        <v>8</v>
      </c>
      <c r="G124" s="31" t="str">
        <f t="shared" si="1"/>
        <v>I-II-III-IV</v>
      </c>
      <c r="H124" s="31" t="s">
        <v>47</v>
      </c>
      <c r="I124" s="15"/>
    </row>
    <row r="125" spans="1:9" s="16" customFormat="1" ht="56.25" x14ac:dyDescent="0.25">
      <c r="A125" s="27">
        <v>119</v>
      </c>
      <c r="B125" s="32">
        <v>98300000</v>
      </c>
      <c r="C125" s="29" t="s">
        <v>155</v>
      </c>
      <c r="D125" s="30">
        <v>55000</v>
      </c>
      <c r="E125" s="11" t="s">
        <v>11</v>
      </c>
      <c r="F125" s="31" t="s">
        <v>149</v>
      </c>
      <c r="G125" s="31" t="s">
        <v>149</v>
      </c>
      <c r="H125" s="31" t="s">
        <v>156</v>
      </c>
      <c r="I125" s="15"/>
    </row>
    <row r="126" spans="1:9" s="16" customFormat="1" ht="23.25" x14ac:dyDescent="0.25">
      <c r="A126" s="27">
        <v>120</v>
      </c>
      <c r="B126" s="32">
        <v>98300000</v>
      </c>
      <c r="C126" s="29" t="s">
        <v>48</v>
      </c>
      <c r="D126" s="30">
        <v>2000</v>
      </c>
      <c r="E126" s="11" t="s">
        <v>11</v>
      </c>
      <c r="F126" s="31" t="s">
        <v>8</v>
      </c>
      <c r="G126" s="31" t="str">
        <f t="shared" si="1"/>
        <v>I-II-III-IV</v>
      </c>
      <c r="H126" s="31" t="s">
        <v>30</v>
      </c>
      <c r="I126" s="15"/>
    </row>
    <row r="127" spans="1:9" s="16" customFormat="1" x14ac:dyDescent="0.25">
      <c r="A127" s="18"/>
      <c r="B127" s="19"/>
      <c r="C127" s="13"/>
      <c r="D127" s="20"/>
      <c r="E127" s="21"/>
      <c r="F127" s="14"/>
      <c r="G127" s="14"/>
      <c r="H127" s="7"/>
    </row>
    <row r="128" spans="1:9" s="16" customFormat="1" x14ac:dyDescent="0.25">
      <c r="A128" s="18"/>
      <c r="B128" s="19"/>
      <c r="C128" s="13"/>
      <c r="D128" s="36"/>
      <c r="E128" s="21"/>
      <c r="F128" s="14"/>
      <c r="G128" s="14"/>
      <c r="H128" s="7"/>
    </row>
    <row r="129" spans="1:8" s="16" customFormat="1" x14ac:dyDescent="0.25">
      <c r="A129" s="18"/>
      <c r="B129" s="38" t="s">
        <v>170</v>
      </c>
      <c r="C129" s="38"/>
      <c r="D129" s="38"/>
      <c r="E129" s="9"/>
      <c r="F129" s="9"/>
      <c r="G129" s="9"/>
      <c r="H129" s="9" t="s">
        <v>171</v>
      </c>
    </row>
    <row r="130" spans="1:8" s="16" customFormat="1" x14ac:dyDescent="0.25">
      <c r="A130" s="18"/>
      <c r="B130" s="35"/>
      <c r="C130" s="35"/>
      <c r="D130" s="35"/>
      <c r="E130" s="9"/>
      <c r="F130" s="9"/>
      <c r="G130" s="9"/>
      <c r="H130" s="9"/>
    </row>
    <row r="131" spans="1:8" s="16" customFormat="1" x14ac:dyDescent="0.25">
      <c r="A131" s="18"/>
      <c r="B131" s="8"/>
      <c r="C131" s="12"/>
      <c r="D131" s="8"/>
      <c r="E131" s="9"/>
      <c r="F131" s="9"/>
      <c r="G131" s="8"/>
      <c r="H131" s="8"/>
    </row>
    <row r="132" spans="1:8" s="16" customFormat="1" x14ac:dyDescent="0.25">
      <c r="A132" s="18"/>
      <c r="B132" s="38" t="s">
        <v>81</v>
      </c>
      <c r="C132" s="38"/>
      <c r="D132" s="38"/>
      <c r="E132" s="9"/>
      <c r="F132" s="9"/>
      <c r="G132" s="9"/>
      <c r="H132" s="9" t="s">
        <v>96</v>
      </c>
    </row>
    <row r="133" spans="1:8" s="16" customFormat="1" x14ac:dyDescent="0.25">
      <c r="A133" s="18"/>
      <c r="B133" s="38"/>
      <c r="C133" s="38"/>
      <c r="D133" s="38"/>
      <c r="E133" s="7"/>
      <c r="F133" s="7"/>
      <c r="G133" s="7"/>
      <c r="H133" s="7"/>
    </row>
    <row r="134" spans="1:8" s="16" customFormat="1" x14ac:dyDescent="0.25">
      <c r="A134" s="6"/>
      <c r="B134" s="22"/>
      <c r="D134" s="22"/>
    </row>
    <row r="135" spans="1:8" s="16" customFormat="1" x14ac:dyDescent="0.25">
      <c r="A135" s="6"/>
      <c r="B135" s="22"/>
      <c r="D135" s="22"/>
    </row>
  </sheetData>
  <autoFilter ref="A6:H126"/>
  <mergeCells count="8">
    <mergeCell ref="B129:D129"/>
    <mergeCell ref="B132:D133"/>
    <mergeCell ref="A4:H4"/>
    <mergeCell ref="A1:H1"/>
    <mergeCell ref="A2:C2"/>
    <mergeCell ref="D2:H2"/>
    <mergeCell ref="A3:C3"/>
    <mergeCell ref="D3:H3"/>
  </mergeCells>
  <pageMargins left="0.44" right="0.28000000000000003" top="0.37" bottom="0.31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Normal="100" zoomScaleSheetLayoutView="100" workbookViewId="0">
      <selection activeCell="I1" sqref="I1:I1048576"/>
    </sheetView>
  </sheetViews>
  <sheetFormatPr defaultRowHeight="15" x14ac:dyDescent="0.25"/>
  <cols>
    <col min="1" max="1" width="3.5703125" style="15" bestFit="1" customWidth="1"/>
    <col min="2" max="2" width="7.85546875" style="23" customWidth="1"/>
    <col min="3" max="3" width="40.28515625" style="15" customWidth="1"/>
    <col min="4" max="4" width="13.85546875" style="23" customWidth="1"/>
    <col min="5" max="5" width="11.5703125" style="15" bestFit="1" customWidth="1"/>
    <col min="6" max="6" width="7.28515625" style="15" bestFit="1" customWidth="1"/>
    <col min="7" max="7" width="6.85546875" style="15" bestFit="1" customWidth="1"/>
    <col min="8" max="8" width="39.28515625" style="15" customWidth="1"/>
    <col min="9" max="9" width="17.42578125" style="15" bestFit="1" customWidth="1"/>
    <col min="10" max="16384" width="9.140625" style="15"/>
  </cols>
  <sheetData>
    <row r="1" spans="1:9" ht="19.5" x14ac:dyDescent="0.25">
      <c r="A1" s="41" t="s">
        <v>166</v>
      </c>
      <c r="B1" s="41"/>
      <c r="C1" s="41"/>
      <c r="D1" s="41"/>
      <c r="E1" s="41"/>
      <c r="F1" s="41"/>
      <c r="G1" s="41"/>
      <c r="H1" s="41"/>
    </row>
    <row r="2" spans="1:9" s="16" customFormat="1" x14ac:dyDescent="0.25">
      <c r="A2" s="42" t="s">
        <v>182</v>
      </c>
      <c r="B2" s="43"/>
      <c r="C2" s="43"/>
      <c r="D2" s="44" t="s">
        <v>82</v>
      </c>
      <c r="E2" s="44"/>
      <c r="F2" s="44"/>
      <c r="G2" s="44"/>
      <c r="H2" s="44"/>
    </row>
    <row r="3" spans="1:9" s="16" customFormat="1" ht="27.75" customHeight="1" x14ac:dyDescent="0.25">
      <c r="A3" s="45" t="s">
        <v>0</v>
      </c>
      <c r="B3" s="44"/>
      <c r="C3" s="44"/>
      <c r="D3" s="44" t="s">
        <v>167</v>
      </c>
      <c r="E3" s="44"/>
      <c r="F3" s="44"/>
      <c r="G3" s="44"/>
      <c r="H3" s="44"/>
    </row>
    <row r="4" spans="1:9" s="16" customFormat="1" x14ac:dyDescent="0.25">
      <c r="A4" s="39" t="s">
        <v>168</v>
      </c>
      <c r="B4" s="40"/>
      <c r="C4" s="40"/>
      <c r="D4" s="40"/>
      <c r="E4" s="40"/>
      <c r="F4" s="40"/>
      <c r="G4" s="40"/>
      <c r="H4" s="40"/>
    </row>
    <row r="5" spans="1:9" s="16" customFormat="1" ht="73.5" x14ac:dyDescent="0.25">
      <c r="A5" s="1" t="s">
        <v>86</v>
      </c>
      <c r="B5" s="2" t="s">
        <v>1</v>
      </c>
      <c r="C5" s="3" t="s">
        <v>2</v>
      </c>
      <c r="D5" s="3" t="s">
        <v>3</v>
      </c>
      <c r="E5" s="2" t="s">
        <v>4</v>
      </c>
      <c r="F5" s="2" t="s">
        <v>5</v>
      </c>
      <c r="G5" s="2" t="s">
        <v>6</v>
      </c>
      <c r="H5" s="3" t="s">
        <v>7</v>
      </c>
      <c r="I5" s="17"/>
    </row>
    <row r="6" spans="1:9" s="16" customFormat="1" x14ac:dyDescent="0.25">
      <c r="A6" s="4"/>
      <c r="B6" s="24"/>
      <c r="C6" s="5"/>
      <c r="D6" s="25">
        <f>SUBTOTAL(9,D7:D165)</f>
        <v>1000000</v>
      </c>
      <c r="E6" s="5"/>
      <c r="F6" s="5" t="s">
        <v>35</v>
      </c>
      <c r="G6" s="5"/>
      <c r="H6" s="5"/>
    </row>
    <row r="7" spans="1:9" s="16" customFormat="1" x14ac:dyDescent="0.25">
      <c r="A7" s="27">
        <v>1</v>
      </c>
      <c r="B7" s="32">
        <v>15900000</v>
      </c>
      <c r="C7" s="29" t="s">
        <v>185</v>
      </c>
      <c r="D7" s="30">
        <v>1000000</v>
      </c>
      <c r="E7" s="11" t="s">
        <v>11</v>
      </c>
      <c r="F7" s="31" t="s">
        <v>149</v>
      </c>
      <c r="G7" s="31" t="s">
        <v>149</v>
      </c>
      <c r="H7" s="31"/>
      <c r="I7" s="15"/>
    </row>
    <row r="8" spans="1:9" s="16" customFormat="1" x14ac:dyDescent="0.25">
      <c r="A8" s="18"/>
      <c r="B8" s="19"/>
      <c r="C8" s="13"/>
      <c r="D8" s="20"/>
      <c r="E8" s="21"/>
      <c r="F8" s="14"/>
      <c r="G8" s="14"/>
      <c r="H8" s="7"/>
    </row>
    <row r="9" spans="1:9" s="16" customFormat="1" x14ac:dyDescent="0.25">
      <c r="A9" s="18"/>
      <c r="B9" s="19"/>
      <c r="C9" s="13"/>
      <c r="D9" s="36"/>
      <c r="E9" s="21"/>
      <c r="F9" s="14"/>
      <c r="G9" s="14"/>
      <c r="H9" s="7"/>
    </row>
    <row r="10" spans="1:9" s="16" customFormat="1" ht="15" customHeight="1" x14ac:dyDescent="0.25">
      <c r="A10" s="18"/>
      <c r="B10" s="38" t="s">
        <v>184</v>
      </c>
      <c r="C10" s="38"/>
      <c r="D10" s="38"/>
      <c r="E10" s="9"/>
      <c r="F10" s="9"/>
      <c r="G10" s="9"/>
      <c r="H10" s="9" t="s">
        <v>183</v>
      </c>
    </row>
    <row r="11" spans="1:9" s="16" customFormat="1" x14ac:dyDescent="0.25">
      <c r="A11" s="18"/>
      <c r="B11" s="37"/>
      <c r="C11" s="37"/>
      <c r="D11" s="37"/>
      <c r="E11" s="9"/>
      <c r="F11" s="9"/>
      <c r="G11" s="9"/>
      <c r="H11" s="9"/>
    </row>
    <row r="12" spans="1:9" s="16" customFormat="1" x14ac:dyDescent="0.25">
      <c r="A12" s="18"/>
      <c r="B12" s="8"/>
      <c r="C12" s="37"/>
      <c r="D12" s="8"/>
      <c r="E12" s="9"/>
      <c r="F12" s="9"/>
      <c r="G12" s="8"/>
      <c r="H12" s="8"/>
    </row>
    <row r="13" spans="1:9" s="16" customFormat="1" x14ac:dyDescent="0.25">
      <c r="A13" s="18"/>
      <c r="B13" s="38" t="s">
        <v>81</v>
      </c>
      <c r="C13" s="38"/>
      <c r="D13" s="38"/>
      <c r="E13" s="9"/>
      <c r="F13" s="9"/>
      <c r="G13" s="9"/>
      <c r="H13" s="9" t="s">
        <v>186</v>
      </c>
    </row>
    <row r="14" spans="1:9" s="16" customFormat="1" x14ac:dyDescent="0.25">
      <c r="A14" s="18"/>
      <c r="B14" s="38"/>
      <c r="C14" s="38"/>
      <c r="D14" s="38"/>
      <c r="E14" s="7"/>
      <c r="F14" s="7"/>
      <c r="G14" s="7"/>
      <c r="H14" s="7"/>
    </row>
    <row r="15" spans="1:9" s="16" customFormat="1" x14ac:dyDescent="0.25">
      <c r="A15" s="6"/>
      <c r="B15" s="22"/>
      <c r="D15" s="22"/>
    </row>
    <row r="16" spans="1:9" s="16" customFormat="1" x14ac:dyDescent="0.25">
      <c r="A16" s="6"/>
      <c r="B16" s="22"/>
      <c r="D16" s="22"/>
    </row>
  </sheetData>
  <autoFilter ref="A6:H7"/>
  <mergeCells count="8">
    <mergeCell ref="B10:D10"/>
    <mergeCell ref="B13:D14"/>
    <mergeCell ref="A1:H1"/>
    <mergeCell ref="A2:C2"/>
    <mergeCell ref="D2:H2"/>
    <mergeCell ref="A3:C3"/>
    <mergeCell ref="D3:H3"/>
    <mergeCell ref="A4:H4"/>
  </mergeCells>
  <pageMargins left="0.44" right="0.28000000000000003" top="0.37" bottom="0.31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გეგმა 2019 (ს.ბ.)</vt:lpstr>
      <vt:lpstr>გეგმა 2019 (ს.შ.)</vt:lpstr>
      <vt:lpstr>'გეგმა 2019 (ს.ბ.)'!Print_Area</vt:lpstr>
      <vt:lpstr>'გეგმა 2019 (ს.შ.)'!Print_Area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2019-08-01T11:47:13Z</dcterms:modified>
</cp:coreProperties>
</file>